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805" tabRatio="853"/>
  </bookViews>
  <sheets>
    <sheet name="附表1-1" sheetId="1" r:id="rId1"/>
    <sheet name="附表1-2" sheetId="2" r:id="rId2"/>
    <sheet name="附表1-3" sheetId="3" r:id="rId3"/>
    <sheet name="附表1-4" sheetId="4" r:id="rId4"/>
    <sheet name="附表1-5" sheetId="5" r:id="rId5"/>
    <sheet name="附表1-6" sheetId="6" r:id="rId6"/>
    <sheet name="附表1-7" sheetId="7" r:id="rId7"/>
    <sheet name="附表1-8" sheetId="8" r:id="rId8"/>
    <sheet name="附表1-9" sheetId="9" r:id="rId9"/>
    <sheet name="附表1-10" sheetId="10" r:id="rId10"/>
    <sheet name="附表1-11" sheetId="11" r:id="rId11"/>
    <sheet name="附表1-12" sheetId="12" r:id="rId12"/>
    <sheet name="附表1-13" sheetId="13" r:id="rId13"/>
    <sheet name="附表1-14" sheetId="14" r:id="rId14"/>
    <sheet name="附表1-15" sheetId="15" r:id="rId15"/>
    <sheet name="附表1-16" sheetId="16" r:id="rId16"/>
    <sheet name="附表1-17" sheetId="17" r:id="rId17"/>
    <sheet name="附表1-18" sheetId="18" r:id="rId18"/>
    <sheet name="附表1-19" sheetId="19" r:id="rId19"/>
    <sheet name="附表1-20" sheetId="20" r:id="rId20"/>
    <sheet name="附表1-21" sheetId="21" r:id="rId21"/>
    <sheet name="附表1-22" sheetId="22" r:id="rId22"/>
    <sheet name="附表1-23" sheetId="23" r:id="rId23"/>
    <sheet name="附表1-24" sheetId="24" r:id="rId24"/>
    <sheet name="附表1-25" sheetId="25" r:id="rId25"/>
    <sheet name="附表1-26" sheetId="26" r:id="rId26"/>
  </sheets>
  <definedNames>
    <definedName name="_xlnm._FilterDatabase" localSheetId="2" hidden="1">'附表1-3'!$A$1:$Q$397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'附表1-18'!$A$4:$AA$7</definedName>
    <definedName name="_xlnm._FilterDatabase" localSheetId="4" hidden="1">'附表1-5'!$A$4:$AB$6</definedName>
    <definedName name="_xlnm._FilterDatabase" localSheetId="5" hidden="1">'附表1-6'!$B$1:$C$21</definedName>
    <definedName name="_xlnm._FilterDatabase" localSheetId="8" hidden="1">'附表1-9'!$A$4:$Z$11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'附表1-1'!$A$1:$B$37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'附表1-6'!$B$1:$C$20</definedName>
    <definedName name="_xlnm.Print_Area" localSheetId="8">'附表1-9'!$A:$C</definedName>
    <definedName name="_xlnm.Print_Titles" localSheetId="11">'附表1-12'!$4:4</definedName>
    <definedName name="_xlnm.Print_Titles" localSheetId="13">'附表1-14'!$4:4</definedName>
    <definedName name="_xlnm.Print_Titles" localSheetId="16">'附表1-17'!$4:4</definedName>
    <definedName name="_xlnm.Print_Titles" localSheetId="17">'附表1-18'!$4:4</definedName>
    <definedName name="_xlnm.Print_Titles" localSheetId="2">'附表1-3'!$4:4</definedName>
    <definedName name="_xlnm.Print_Titles" localSheetId="3">'附表1-4'!$4:4</definedName>
    <definedName name="_xlnm.Print_Titles" localSheetId="4">'附表1-5'!$4:4</definedName>
    <definedName name="_xlnm.Print_Titles" localSheetId="6">'附表1-7'!$4:4</definedName>
    <definedName name="_xlnm.Print_Titles" localSheetId="8">'附表1-9'!$4:4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<sst xmlns="http://schemas.openxmlformats.org/spreadsheetml/2006/main" count="1371" uniqueCount="843">
  <si>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</si>
  <si>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</si>
  <si>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</si>
  <si>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项目</t>
  </si>
  <si>
    <r>
      <rPr>
        <b/>
        <sz val="11"/>
        <rFont val="方正书宋_GBK"/>
        <charset val="134"/>
      </rPr>
      <t>预算数</t>
    </r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</si>
  <si>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</si>
  <si>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</si>
  <si>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</si>
  <si>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</si>
  <si>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</si>
  <si>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</si>
  <si>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</si>
  <si>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</si>
  <si>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</si>
  <si>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</si>
  <si>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</si>
  <si>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</si>
  <si>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</si>
  <si>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</si>
  <si>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</si>
  <si>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</si>
  <si>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</si>
  <si>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</si>
  <si>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</si>
  <si>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</si>
  <si>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</si>
  <si>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</si>
  <si>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</si>
  <si>
    <t>三、转移性收入</t>
  </si>
  <si>
    <t xml:space="preserve">    上级补助收入</t>
  </si>
  <si>
    <t xml:space="preserve">       税收返还收入</t>
  </si>
  <si>
    <t xml:space="preserve">       一般性转移支付收入</t>
  </si>
  <si>
    <t xml:space="preserve">       专项转移支付收入</t>
  </si>
  <si>
    <t xml:space="preserve">     调入资金  </t>
  </si>
  <si>
    <t>四、动用预算稳定调节基金</t>
  </si>
  <si>
    <t>五、债务转贷收入</t>
  </si>
  <si>
    <t>六、上年结余</t>
  </si>
  <si>
    <t>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</si>
  <si>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</si>
  <si>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</si>
  <si>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</si>
  <si>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</si>
  <si>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</si>
  <si>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</si>
  <si>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</si>
  <si>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</si>
  <si>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</si>
  <si>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一般公共服务支出</t>
  </si>
  <si>
    <t>20101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</si>
  <si>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</si>
  <si>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>外交支出</t>
  </si>
  <si>
    <t>2010101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</si>
  <si>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</si>
  <si>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>国防支出</t>
  </si>
  <si>
    <t>2010199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</si>
  <si>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其他人大事务支出项合计</t>
    </r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</si>
  <si>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</si>
  <si>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</si>
  <si>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</si>
  <si>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</si>
  <si>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</si>
  <si>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</si>
  <si>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</si>
  <si>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</si>
  <si>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232</t>
  </si>
  <si>
    <r>
      <rPr>
        <sz val="9"/>
        <rFont val="宋体"/>
        <charset val="134"/>
      </rPr>
      <t>债务付息支出类合计</t>
    </r>
  </si>
  <si>
    <t>农林水支出</t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</si>
  <si>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</si>
  <si>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</si>
  <si>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交通运输支出</t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</si>
  <si>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</si>
  <si>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</si>
  <si>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</si>
  <si>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</si>
  <si>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</si>
  <si>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</si>
  <si>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</si>
  <si>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</si>
  <si>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</si>
  <si>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</si>
  <si>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</si>
  <si>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</si>
  <si>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债务还本支出</t>
  </si>
  <si>
    <t>债务付息支出</t>
  </si>
  <si>
    <t>债务发行费用支出</t>
  </si>
  <si>
    <t>二、转移性支出</t>
  </si>
  <si>
    <t>上解支出</t>
  </si>
  <si>
    <t xml:space="preserve">   体制上解</t>
  </si>
  <si>
    <t>专项上解支出</t>
  </si>
  <si>
    <t>一般债务还本支出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</si>
  <si>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1-3</t>
    </r>
  </si>
  <si>
    <t>一般公共预算本级支出表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</si>
  <si>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</si>
  <si>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</si>
  <si>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t>一般公共服务</t>
  </si>
  <si>
    <r>
      <rPr>
        <b/>
        <sz val="11"/>
        <rFont val="Times New Roman"/>
        <charset val="134"/>
      </rPr>
      <t xml:space="preserve"> </t>
    </r>
    <r>
      <rPr>
        <b/>
        <sz val="11"/>
        <rFont val="方正仿宋_GBK"/>
        <charset val="134"/>
      </rPr>
      <t>人大事务款合计</t>
    </r>
  </si>
  <si>
    <t xml:space="preserve">    人大事务</t>
  </si>
  <si>
    <t xml:space="preserve">      行政运行</t>
  </si>
  <si>
    <t xml:space="preserve">      人大会议</t>
  </si>
  <si>
    <t xml:space="preserve">      人大监督</t>
  </si>
  <si>
    <t xml:space="preserve">      代表工作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</si>
  <si>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</si>
  <si>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</si>
  <si>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</si>
  <si>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</si>
  <si>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</si>
  <si>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</si>
  <si>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信访事务</t>
  </si>
  <si>
    <t xml:space="preserve">      其他政府办公厅（室）及相关机构事务支出</t>
  </si>
  <si>
    <t xml:space="preserve">    发展与改革事务</t>
  </si>
  <si>
    <t xml:space="preserve">      物价管理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</si>
  <si>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</si>
  <si>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</si>
  <si>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</si>
  <si>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专项普查活动</t>
  </si>
  <si>
    <t xml:space="preserve">      统计抽样调查</t>
  </si>
  <si>
    <t xml:space="preserve">    财政事务</t>
  </si>
  <si>
    <t xml:space="preserve">      一般行政管理事务</t>
  </si>
  <si>
    <t xml:space="preserve">      财政委托业务支出</t>
  </si>
  <si>
    <t xml:space="preserve">      事业运行</t>
  </si>
  <si>
    <t xml:space="preserve">      其他财政事务支出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</si>
  <si>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</si>
  <si>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</si>
  <si>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</si>
  <si>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</si>
  <si>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</si>
  <si>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</si>
  <si>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</si>
  <si>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</si>
  <si>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档案事务</t>
  </si>
  <si>
    <t xml:space="preserve">    民主党派及工商联事务</t>
  </si>
  <si>
    <t xml:space="preserve">    群众团体事务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</si>
  <si>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</si>
  <si>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</si>
  <si>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</si>
  <si>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组织事务</t>
  </si>
  <si>
    <t xml:space="preserve">    宣传事务</t>
  </si>
  <si>
    <t xml:space="preserve">    统战事务</t>
  </si>
  <si>
    <t xml:space="preserve">    网信事务</t>
  </si>
  <si>
    <t xml:space="preserve">    市场监督管理事务</t>
  </si>
  <si>
    <t xml:space="preserve">      市场主体管理</t>
  </si>
  <si>
    <t xml:space="preserve">      市场秩序执法</t>
  </si>
  <si>
    <t xml:space="preserve">      食品安全监管</t>
  </si>
  <si>
    <t xml:space="preserve">    其他一般公共服务支出</t>
  </si>
  <si>
    <t xml:space="preserve">      其他一般公共服务支出</t>
  </si>
  <si>
    <t xml:space="preserve">    国防动员</t>
  </si>
  <si>
    <t xml:space="preserve">      人民防空</t>
  </si>
  <si>
    <t>四、公共安全支出</t>
  </si>
  <si>
    <t xml:space="preserve">    公安</t>
  </si>
  <si>
    <t xml:space="preserve">      执法办案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</si>
  <si>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</si>
  <si>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</si>
  <si>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</si>
  <si>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</si>
  <si>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</si>
  <si>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</si>
  <si>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</si>
  <si>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</si>
  <si>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</si>
  <si>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公共法律服务</t>
  </si>
  <si>
    <t xml:space="preserve">      社区矫正</t>
  </si>
  <si>
    <t xml:space="preserve">      法治建设</t>
  </si>
  <si>
    <t xml:space="preserve">      其他司法支出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</si>
  <si>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</si>
  <si>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</si>
  <si>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</si>
  <si>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</si>
  <si>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</si>
  <si>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</si>
  <si>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</si>
  <si>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</si>
  <si>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</si>
  <si>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</si>
  <si>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</si>
  <si>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成人教育</t>
  </si>
  <si>
    <t xml:space="preserve">      其他成人教育支出</t>
  </si>
  <si>
    <t xml:space="preserve">    广播电视教育</t>
  </si>
  <si>
    <t xml:space="preserve">      广播电视学校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</si>
  <si>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</si>
  <si>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</si>
  <si>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</si>
  <si>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</si>
  <si>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</si>
  <si>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</si>
  <si>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基础研究</t>
  </si>
  <si>
    <t xml:space="preserve">      其他基础研究支出</t>
  </si>
  <si>
    <t xml:space="preserve">    科学技术普及</t>
  </si>
  <si>
    <t xml:space="preserve">      机构运行</t>
  </si>
  <si>
    <t xml:space="preserve">      科普活动</t>
  </si>
  <si>
    <t xml:space="preserve">    其他科学技术支出</t>
  </si>
  <si>
    <t xml:space="preserve">      其他科学技术支出</t>
  </si>
  <si>
    <t xml:space="preserve">    文化和旅游</t>
  </si>
  <si>
    <t xml:space="preserve">      图书馆</t>
  </si>
  <si>
    <t xml:space="preserve">      艺术表演场所</t>
  </si>
  <si>
    <t xml:space="preserve">      群众文化</t>
  </si>
  <si>
    <t xml:space="preserve">      文化创作与保护</t>
  </si>
  <si>
    <t xml:space="preserve">      其他文化和旅游支出</t>
  </si>
  <si>
    <t xml:space="preserve">    文物</t>
  </si>
  <si>
    <t xml:space="preserve">      博物馆</t>
  </si>
  <si>
    <t xml:space="preserve">    体育</t>
  </si>
  <si>
    <t xml:space="preserve">      群众体育</t>
  </si>
  <si>
    <t xml:space="preserve">    新闻出版电影</t>
  </si>
  <si>
    <t xml:space="preserve">      电影</t>
  </si>
  <si>
    <t xml:space="preserve">    广播电视</t>
  </si>
  <si>
    <t xml:space="preserve">      广播电视事务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</si>
  <si>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</si>
  <si>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</si>
  <si>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</si>
  <si>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  人力资源和社会保障管理事务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</si>
  <si>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</si>
  <si>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</si>
  <si>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</si>
  <si>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</si>
  <si>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</si>
  <si>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</si>
  <si>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</si>
  <si>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</si>
  <si>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</si>
  <si>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</si>
  <si>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</si>
  <si>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就业补助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</si>
  <si>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</si>
  <si>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</si>
  <si>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</si>
  <si>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</si>
  <si>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</si>
  <si>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</si>
  <si>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</si>
  <si>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</si>
  <si>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</si>
  <si>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</si>
  <si>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</si>
  <si>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</si>
  <si>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</si>
  <si>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</si>
  <si>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</si>
  <si>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</si>
  <si>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</si>
  <si>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</si>
  <si>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</si>
  <si>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</si>
  <si>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</si>
  <si>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</si>
  <si>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养老服务</t>
  </si>
  <si>
    <t xml:space="preserve">    残疾人事业</t>
  </si>
  <si>
    <t xml:space="preserve">      残疾人康复</t>
  </si>
  <si>
    <t xml:space="preserve">      残疾人就业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</si>
  <si>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</si>
  <si>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</si>
  <si>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</si>
  <si>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</si>
  <si>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</si>
  <si>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</si>
  <si>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</si>
  <si>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</si>
  <si>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</si>
  <si>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</si>
  <si>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农村特困人员救助供养支出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</si>
  <si>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</si>
  <si>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</si>
  <si>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</si>
  <si>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</si>
  <si>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</si>
  <si>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退役军人管理事务</t>
  </si>
  <si>
    <t xml:space="preserve">      拥军优属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</si>
  <si>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</si>
  <si>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</si>
  <si>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</si>
  <si>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其他社会保障和就业支出</t>
  </si>
  <si>
    <t xml:space="preserve">    卫生健康管理事务</t>
  </si>
  <si>
    <t xml:space="preserve">    公立医院</t>
  </si>
  <si>
    <t xml:space="preserve">      其他公立医院支出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</si>
  <si>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</si>
  <si>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</si>
  <si>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</si>
  <si>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</si>
  <si>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</si>
  <si>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</si>
  <si>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</si>
  <si>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</si>
  <si>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</si>
  <si>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</si>
  <si>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</si>
  <si>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</si>
  <si>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</si>
  <si>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</si>
  <si>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</si>
  <si>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</si>
  <si>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</si>
  <si>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</si>
  <si>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</si>
  <si>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</si>
  <si>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</si>
  <si>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</si>
  <si>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</si>
  <si>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</si>
  <si>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</si>
  <si>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</si>
  <si>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优抚对象医疗</t>
  </si>
  <si>
    <t xml:space="preserve">      优抚对象医疗补助</t>
  </si>
  <si>
    <t xml:space="preserve">    医疗保障管理事务</t>
  </si>
  <si>
    <t xml:space="preserve">    其他卫生健康支出</t>
  </si>
  <si>
    <t xml:space="preserve">    污染防治</t>
  </si>
  <si>
    <t xml:space="preserve">      大气</t>
  </si>
  <si>
    <t xml:space="preserve">      其他污染防治支出</t>
  </si>
  <si>
    <t xml:space="preserve">    能源节约利用</t>
  </si>
  <si>
    <t xml:space="preserve">    污染减排</t>
  </si>
  <si>
    <t xml:space="preserve">      生态环境监测与信息</t>
  </si>
  <si>
    <t xml:space="preserve">      减排专项支出</t>
  </si>
  <si>
    <t xml:space="preserve">      其他污染减排支出</t>
  </si>
  <si>
    <t xml:space="preserve">    城乡社区管理事务</t>
  </si>
  <si>
    <t xml:space="preserve">      城管执法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</si>
  <si>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</si>
  <si>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</si>
  <si>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</si>
  <si>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</si>
  <si>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</si>
  <si>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</si>
  <si>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其他城乡社区支出</t>
  </si>
  <si>
    <t xml:space="preserve">    农业农村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</si>
  <si>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</si>
  <si>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</si>
  <si>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</si>
  <si>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</si>
  <si>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</si>
  <si>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农业生产发展</t>
  </si>
  <si>
    <t xml:space="preserve">      农村社会事业</t>
  </si>
  <si>
    <t xml:space="preserve">      农业资源保护修复与利用</t>
  </si>
  <si>
    <t xml:space="preserve">      渔业发展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</si>
  <si>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</si>
  <si>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</si>
  <si>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</si>
  <si>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</si>
  <si>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森林资源管理</t>
  </si>
  <si>
    <t xml:space="preserve">      动植物保护</t>
  </si>
  <si>
    <t xml:space="preserve">      湿地保护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</si>
  <si>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</si>
  <si>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</si>
  <si>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</si>
  <si>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</si>
  <si>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</si>
  <si>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</si>
  <si>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水利执法监督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</si>
  <si>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</si>
  <si>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</si>
  <si>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</si>
  <si>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</si>
  <si>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</si>
  <si>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</si>
  <si>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</si>
  <si>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</si>
  <si>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</si>
  <si>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贷款奖补和贴息</t>
  </si>
  <si>
    <t xml:space="preserve">      其他巩固脱贫衔接乡村振兴支出</t>
  </si>
  <si>
    <t xml:space="preserve">    农村综合改革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</si>
  <si>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</si>
  <si>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</si>
  <si>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</si>
  <si>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</si>
  <si>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创业担保贷款贴息及奖补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</si>
  <si>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</si>
  <si>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</si>
  <si>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</si>
  <si>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</si>
  <si>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</si>
  <si>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</si>
  <si>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</si>
  <si>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</si>
  <si>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公路运输管理</t>
  </si>
  <si>
    <t xml:space="preserve">      其他公路水路运输支出</t>
  </si>
  <si>
    <t xml:space="preserve">    车辆购置税支出</t>
  </si>
  <si>
    <t xml:space="preserve">      车辆购置税用于农村公路建设支出</t>
  </si>
  <si>
    <t>资源勘探工业信息等支出</t>
  </si>
  <si>
    <t xml:space="preserve">    工业和信息产业监管</t>
  </si>
  <si>
    <t xml:space="preserve">      产业发展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</si>
  <si>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</si>
  <si>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</si>
  <si>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</si>
  <si>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其他支持中小企业发展和管理支出</t>
  </si>
  <si>
    <t xml:space="preserve">    商业流通事务</t>
  </si>
  <si>
    <t xml:space="preserve">    其他商业服务业等支出</t>
  </si>
  <si>
    <t xml:space="preserve">      其他商业服务业等支出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</si>
  <si>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</si>
  <si>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</si>
  <si>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</si>
  <si>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自然资源调查与确权登记</t>
  </si>
  <si>
    <t xml:space="preserve">      海域与海岛管理</t>
  </si>
  <si>
    <t xml:space="preserve">    气象事务</t>
  </si>
  <si>
    <t xml:space="preserve">      气象服务</t>
  </si>
  <si>
    <t xml:space="preserve">    保障性安居工程支出</t>
  </si>
  <si>
    <t xml:space="preserve">      农村危房改造</t>
  </si>
  <si>
    <t xml:space="preserve">      公共租赁住房</t>
  </si>
  <si>
    <t xml:space="preserve">      老旧小区改造</t>
  </si>
  <si>
    <t xml:space="preserve">    住房改革支出</t>
  </si>
  <si>
    <t xml:space="preserve">      住房公积金</t>
  </si>
  <si>
    <t xml:space="preserve">    粮油物资事务</t>
  </si>
  <si>
    <t xml:space="preserve">      粮食财务挂账利息补贴</t>
  </si>
  <si>
    <t xml:space="preserve">      其他粮油物资事务支出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</si>
  <si>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</si>
  <si>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</si>
  <si>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</si>
  <si>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</si>
  <si>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</si>
  <si>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</si>
  <si>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安全监管</t>
  </si>
  <si>
    <t xml:space="preserve">      应急救援</t>
  </si>
  <si>
    <t xml:space="preserve">    消防救援事务</t>
  </si>
  <si>
    <t xml:space="preserve">      消防应急救援</t>
  </si>
  <si>
    <t xml:space="preserve">      其他消防救援事务支出</t>
  </si>
  <si>
    <t xml:space="preserve">    地震事务</t>
  </si>
  <si>
    <t xml:space="preserve">      防震减灾基础管理</t>
  </si>
  <si>
    <t xml:space="preserve">    自然灾害防治</t>
  </si>
  <si>
    <t xml:space="preserve">      森林草原防灾减灾</t>
  </si>
  <si>
    <t xml:space="preserve">    自然灾害救灾及恢复重建支出</t>
  </si>
  <si>
    <t xml:space="preserve">      自然灾害救灾补助</t>
  </si>
  <si>
    <t xml:space="preserve">      其他自然灾害救灾及恢复重建支出</t>
  </si>
  <si>
    <t xml:space="preserve">    年初预留</t>
  </si>
  <si>
    <t xml:space="preserve">    其他支出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</si>
  <si>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</si>
  <si>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</si>
  <si>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</si>
  <si>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</si>
  <si>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</si>
  <si>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</si>
  <si>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>支出合计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</si>
  <si>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</si>
  <si>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一般公共预算本级基本支出表</t>
  </si>
  <si>
    <t>机关工资福利支出</t>
  </si>
  <si>
    <t xml:space="preserve"> 工资奖金津补贴</t>
  </si>
  <si>
    <t xml:space="preserve"> 社会保障缴费</t>
  </si>
  <si>
    <t xml:space="preserve"> 住房公积金 </t>
  </si>
  <si>
    <t xml:space="preserve"> 其他工资福利支出</t>
  </si>
  <si>
    <t>机关商品和服务支出</t>
  </si>
  <si>
    <t xml:space="preserve"> 办公经费</t>
  </si>
  <si>
    <t xml:space="preserve"> 会议费</t>
  </si>
  <si>
    <t xml:space="preserve"> 培训费</t>
  </si>
  <si>
    <t>专用材料购置费</t>
  </si>
  <si>
    <t xml:space="preserve"> 委托业务费</t>
  </si>
  <si>
    <t xml:space="preserve"> 公务接待费</t>
  </si>
  <si>
    <t xml:space="preserve"> 公务用车运行维护费</t>
  </si>
  <si>
    <t xml:space="preserve"> 维修（护）费</t>
  </si>
  <si>
    <t xml:space="preserve"> 其他商品和服务支出</t>
  </si>
  <si>
    <t>机关资本性支出（一）</t>
  </si>
  <si>
    <t xml:space="preserve"> 设备购置</t>
  </si>
  <si>
    <t>对事业单位经常性补助</t>
  </si>
  <si>
    <t xml:space="preserve"> 工资福利支出</t>
  </si>
  <si>
    <t xml:space="preserve"> 商品和服务支出</t>
  </si>
  <si>
    <t>对事业单位资本性补助</t>
  </si>
  <si>
    <t>50601</t>
  </si>
  <si>
    <t xml:space="preserve"> 资本性支出（一）</t>
  </si>
  <si>
    <t>对个人和家庭的补助</t>
  </si>
  <si>
    <t>50901</t>
  </si>
  <si>
    <t xml:space="preserve"> 社会福利和救助</t>
  </si>
  <si>
    <t>50902</t>
  </si>
  <si>
    <t xml:space="preserve"> 助学金</t>
  </si>
  <si>
    <t>50905</t>
  </si>
  <si>
    <t xml:space="preserve"> 离退休费</t>
  </si>
  <si>
    <t>50999</t>
  </si>
  <si>
    <t xml:space="preserve"> 其他对个人和家庭补助</t>
  </si>
  <si>
    <t>支  出  合 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</si>
  <si>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</si>
  <si>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</si>
  <si>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</si>
  <si>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</si>
  <si>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</si>
  <si>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</si>
  <si>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t>专项转移支付</t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</si>
  <si>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</si>
  <si>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</si>
  <si>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</si>
  <si>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</si>
  <si>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</si>
  <si>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无对乡镇转移支付，空表列示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</si>
  <si>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</si>
  <si>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</si>
  <si>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文号</t>
  </si>
  <si>
    <t>项目名称</t>
  </si>
  <si>
    <t>预算数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</si>
  <si>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1-7</t>
    </r>
  </si>
  <si>
    <t>政府性基金预算收入表</t>
  </si>
  <si>
    <t>一、农网还贷资金收入</t>
  </si>
  <si>
    <t>二、海南省高等级公路车辆通行附加费收入</t>
  </si>
  <si>
    <t>三、港口建设费收入</t>
  </si>
  <si>
    <t>四、新型墙体材料专项基金收入</t>
  </si>
  <si>
    <t>五、国家电影事业发展专项资金收入</t>
  </si>
  <si>
    <t>六、城市公用事业附加收入</t>
  </si>
  <si>
    <t>七、国有土地收益基金收入</t>
  </si>
  <si>
    <t>八、农业土地开发资金收入</t>
  </si>
  <si>
    <t>九、国有土地使用权出让收入</t>
  </si>
  <si>
    <t>十、大中型水库库区基金收入</t>
  </si>
  <si>
    <t>十一、彩票公益金收入</t>
  </si>
  <si>
    <t>十二、城市基础设施配套费收入</t>
  </si>
  <si>
    <t>十三、小型水库移民扶助基金收入</t>
  </si>
  <si>
    <t>十四、国家重大水利工程建设基金收入</t>
  </si>
  <si>
    <t>十五、车辆通行费</t>
  </si>
  <si>
    <t>十六、污水处理费收入</t>
  </si>
  <si>
    <t>十七、彩票发行机构和彩票销售机构的业务费用</t>
  </si>
  <si>
    <t>十八、其他政府性基金收入</t>
  </si>
  <si>
    <t>收入合计</t>
  </si>
  <si>
    <t>政府性基金转移收入</t>
  </si>
  <si>
    <t xml:space="preserve">  政府性基金补助收入</t>
  </si>
  <si>
    <t xml:space="preserve">  政府性基金上解收入</t>
  </si>
  <si>
    <t xml:space="preserve">  上年结余收入</t>
  </si>
  <si>
    <t xml:space="preserve">  地方政府专项债务收入</t>
  </si>
  <si>
    <t xml:space="preserve">  地方政府专项债务转贷收入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</si>
  <si>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1-8</t>
    </r>
  </si>
  <si>
    <t>政府性基金预算支出表</t>
  </si>
  <si>
    <t>文化体育与传媒支出</t>
  </si>
  <si>
    <t>政府性基金转移支付</t>
  </si>
  <si>
    <t>三、调出资金</t>
  </si>
  <si>
    <t>四、年终结余</t>
  </si>
  <si>
    <t>五、债务还本支出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</si>
  <si>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</si>
  <si>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</si>
  <si>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科目编码</t>
  </si>
  <si>
    <t>科目名称</t>
  </si>
  <si>
    <t>207</t>
  </si>
  <si>
    <t>20707</t>
  </si>
  <si>
    <t xml:space="preserve">    国家电影事业发展专项资金安排的支出</t>
  </si>
  <si>
    <t xml:space="preserve">   2070702</t>
  </si>
  <si>
    <t xml:space="preserve">       资助影院建设</t>
  </si>
  <si>
    <t>2070799</t>
  </si>
  <si>
    <t>其他国家电影事业发展专项资金支出</t>
  </si>
  <si>
    <t xml:space="preserve">   20709</t>
  </si>
  <si>
    <t xml:space="preserve">    旅游发展基金支出</t>
  </si>
  <si>
    <t xml:space="preserve">    2070904</t>
  </si>
  <si>
    <t xml:space="preserve">       地方旅游开发项目补助</t>
  </si>
  <si>
    <t>208</t>
  </si>
  <si>
    <t>20822</t>
  </si>
  <si>
    <t>大中型水库移民扶助基金安排的支出</t>
  </si>
  <si>
    <t>2082201</t>
  </si>
  <si>
    <t>移民补助</t>
  </si>
  <si>
    <t>2082202</t>
  </si>
  <si>
    <t xml:space="preserve">       基础设施建设和经济发展</t>
  </si>
  <si>
    <t>212</t>
  </si>
  <si>
    <r>
      <rPr>
        <b/>
        <sz val="11"/>
        <rFont val="方正仿宋_GBK"/>
        <charset val="134"/>
      </rPr>
      <t>城乡社区支出</t>
    </r>
  </si>
  <si>
    <t xml:space="preserve"> 21208</t>
  </si>
  <si>
    <r>
      <rPr>
        <sz val="11"/>
        <rFont val="方正仿宋_GBK"/>
        <charset val="134"/>
      </rPr>
      <t>国有土地使用权出让收入及对应专项债务收入安排的支出</t>
    </r>
  </si>
  <si>
    <t>2120801</t>
  </si>
  <si>
    <t>其他国有土地使用权出让收入安排的支出</t>
  </si>
  <si>
    <t>21209</t>
  </si>
  <si>
    <t xml:space="preserve">    城市公用事业附加及对应专项债务收入安排的支出</t>
  </si>
  <si>
    <t xml:space="preserve">      城市公共设施</t>
  </si>
  <si>
    <t>2120902</t>
  </si>
  <si>
    <t xml:space="preserve">      城市环境卫生</t>
  </si>
  <si>
    <t xml:space="preserve">      公有房屋</t>
  </si>
  <si>
    <t>2120904</t>
  </si>
  <si>
    <t xml:space="preserve">      城市防洪</t>
  </si>
  <si>
    <t xml:space="preserve">      其他城市公用事业附加安排的支出</t>
  </si>
  <si>
    <t>21211</t>
  </si>
  <si>
    <t xml:space="preserve">    农业土地开发资金安排的支出</t>
  </si>
  <si>
    <t>229</t>
  </si>
  <si>
    <t xml:space="preserve">    其他政府性基金及对应专项债务收入安排的支出</t>
  </si>
  <si>
    <t xml:space="preserve">      其他政府性基金安排的支出</t>
  </si>
  <si>
    <t xml:space="preserve">      其他地方自行试点项目收益专项债券收入安排的支出</t>
  </si>
  <si>
    <t xml:space="preserve">      其他政府性基金债务收入安排的支出</t>
  </si>
  <si>
    <t>22960</t>
  </si>
  <si>
    <t xml:space="preserve">    彩票公益金安排的支出</t>
  </si>
  <si>
    <t>2296002</t>
  </si>
  <si>
    <t xml:space="preserve">      用于社会福利的彩票公益金支出</t>
  </si>
  <si>
    <t>2296003</t>
  </si>
  <si>
    <t xml:space="preserve">      用于体育事业的彩票公益金支出</t>
  </si>
  <si>
    <t>2296004</t>
  </si>
  <si>
    <t xml:space="preserve">      用于教育事业的彩票公益金支出</t>
  </si>
  <si>
    <t>2296005</t>
  </si>
  <si>
    <t xml:space="preserve">      用于红十字事业的彩票公益金支出</t>
  </si>
  <si>
    <t>2296006</t>
  </si>
  <si>
    <t xml:space="preserve">      用于残疾人事业的彩票公益金支出</t>
  </si>
  <si>
    <t>2296010</t>
  </si>
  <si>
    <t xml:space="preserve">      用于文化事业的彩票公益金支出</t>
  </si>
  <si>
    <t>2296011</t>
  </si>
  <si>
    <t xml:space="preserve">      用于扶贫的彩票公益金支出</t>
  </si>
  <si>
    <t>2296012</t>
  </si>
  <si>
    <t xml:space="preserve">      用于法律援助的彩票公益金支出</t>
  </si>
  <si>
    <t>2296013</t>
  </si>
  <si>
    <t xml:space="preserve">      用于城乡医疗救助的彩票公益金支出</t>
  </si>
  <si>
    <t>2296099</t>
  </si>
  <si>
    <t xml:space="preserve">      用于其他社会公益事业的彩票公益金支出</t>
  </si>
  <si>
    <t>23204</t>
  </si>
  <si>
    <t>地方政府专项债务付息支出</t>
  </si>
  <si>
    <t>2320411</t>
  </si>
  <si>
    <t>国有土地使用权出让金债务付息支出</t>
  </si>
  <si>
    <t>2320431</t>
  </si>
  <si>
    <t>土地储备专项债券付息支出</t>
  </si>
  <si>
    <t>2320433</t>
  </si>
  <si>
    <t>棚户区改造专项债券付息支出</t>
  </si>
  <si>
    <t>2320498</t>
  </si>
  <si>
    <t>其他地方自行试点项目收益专项债券付息支出</t>
  </si>
  <si>
    <t>233</t>
  </si>
  <si>
    <t xml:space="preserve">    23304</t>
  </si>
  <si>
    <t>地方政府专项债务发行费用支出</t>
  </si>
  <si>
    <t>2330411</t>
  </si>
  <si>
    <t>国有土地使用权出让金债务发行费用支出</t>
  </si>
  <si>
    <t>2330431</t>
  </si>
  <si>
    <t>土地储备专项债券发行费用支出</t>
  </si>
  <si>
    <t>2330433</t>
  </si>
  <si>
    <t>棚户区改造专项债券发行费用支出</t>
  </si>
  <si>
    <t>2330498</t>
  </si>
  <si>
    <t>其他地方自行试点项目收益专项债券发行费用支出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</si>
  <si>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</si>
  <si>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</si>
  <si>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</si>
  <si>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</si>
  <si>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</si>
  <si>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</si>
  <si>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</si>
  <si>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>二、股利、股息收入</t>
  </si>
  <si>
    <t>……</t>
  </si>
  <si>
    <t>注：无国有资本经营预算，空表列示。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</si>
  <si>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</si>
  <si>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</si>
  <si>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t>二、对下转移支付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</si>
  <si>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</si>
  <si>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</si>
  <si>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</si>
  <si>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</si>
  <si>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</si>
  <si>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</si>
  <si>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r>
      <rPr>
        <b/>
        <sz val="11"/>
        <rFont val="方正仿宋_GBK"/>
        <charset val="134"/>
      </rPr>
      <t>国有资本经营预算支出</t>
    </r>
  </si>
  <si>
    <t>22301</t>
  </si>
  <si>
    <t>解决历史遗留问题及改革成本支出</t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</si>
  <si>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</si>
  <si>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t>2230101</t>
  </si>
  <si>
    <r>
      <rPr>
        <sz val="11"/>
        <rFont val="方正仿宋_GBK"/>
        <charset val="134"/>
      </rPr>
      <t>厂办大集体改革支出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</si>
  <si>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</si>
  <si>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其他人大事务支出项合计</t>
    </r>
  </si>
  <si>
    <t>22302</t>
  </si>
  <si>
    <r>
      <rPr>
        <b/>
        <sz val="11"/>
        <rFont val="方正仿宋_GBK"/>
        <charset val="134"/>
      </rPr>
      <t>国有企业资本金注入</t>
    </r>
  </si>
  <si>
    <t>2230201</t>
  </si>
  <si>
    <r>
      <rPr>
        <sz val="11"/>
        <rFont val="方正仿宋_GBK"/>
        <charset val="134"/>
      </rPr>
      <t>国有经济结构调整支出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</si>
  <si>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</si>
  <si>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</si>
  <si>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</si>
  <si>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</si>
  <si>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</si>
  <si>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</si>
  <si>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5</t>
    </r>
  </si>
  <si>
    <r>
      <rPr>
        <sz val="11"/>
        <rFont val="方正仿宋_GBK"/>
        <charset val="134"/>
      </rPr>
      <t>未分配数</t>
    </r>
  </si>
  <si>
    <t>注：无国有资本经营预算专项转移支付，空表列示。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</si>
  <si>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</si>
  <si>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</si>
  <si>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</si>
  <si>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</si>
  <si>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t>社会保险基金收入</t>
  </si>
  <si>
    <t>10201</t>
  </si>
  <si>
    <t>企业职工基本养老保险基金收入</t>
  </si>
  <si>
    <t>企业职工基本养老保险费收入</t>
  </si>
  <si>
    <t>企业职工基本养老保险财政补贴收入</t>
  </si>
  <si>
    <t>城乡居民基本养老保险利息收入</t>
  </si>
  <si>
    <t>企业职工基本养老保险其他收入</t>
  </si>
  <si>
    <t>10203</t>
  </si>
  <si>
    <t>城镇职工基本医疗保险基金收入</t>
  </si>
  <si>
    <t>职工基本医疗保险费收入</t>
  </si>
  <si>
    <t>职工基本医疗保险基金利息收入</t>
  </si>
  <si>
    <t>其他职工基本医疗保险基金收入</t>
  </si>
  <si>
    <t>10210</t>
  </si>
  <si>
    <r>
      <rPr>
        <b/>
        <sz val="11"/>
        <rFont val="方正仿宋_GBK"/>
        <charset val="134"/>
      </rPr>
      <t>城乡居民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_GBK"/>
        <charset val="134"/>
      </rPr>
      <t>基本养老保险基金收入</t>
    </r>
  </si>
  <si>
    <t>城乡居民基本养老保险缴费收入</t>
  </si>
  <si>
    <t>城乡居民基本养老保险财政补贴</t>
  </si>
  <si>
    <t>城乡居民基本养老保险其他收入</t>
  </si>
  <si>
    <t>10211</t>
  </si>
  <si>
    <r>
      <rPr>
        <b/>
        <sz val="11"/>
        <rFont val="方正仿宋_GBK"/>
        <charset val="134"/>
      </rPr>
      <t>机关事业单位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_GBK"/>
        <charset val="134"/>
      </rPr>
      <t>基本养老保险基金收入</t>
    </r>
  </si>
  <si>
    <t>机关事业单位基本养老保险费收入</t>
  </si>
  <si>
    <t>机关事业单位基本养老保险基金财政补贴收入</t>
  </si>
  <si>
    <t>机关事业单位基本养老保险基金利息收入</t>
  </si>
  <si>
    <t>机关事业单位基本养老保险基金转移收入</t>
  </si>
  <si>
    <t>机关事业单位基本养老保险基金上级补助收入</t>
  </si>
  <si>
    <t>10212</t>
  </si>
  <si>
    <t>城乡居民基本医疗保险基金收入</t>
  </si>
  <si>
    <t>城乡居民基本医疗保险缴费收入</t>
  </si>
  <si>
    <t>城乡居民基本医疗保险财政补贴收入</t>
  </si>
  <si>
    <t>城乡居民基本医疗保险利息收入</t>
  </si>
  <si>
    <t>转移性收入</t>
  </si>
  <si>
    <t>上年结余收入</t>
  </si>
  <si>
    <t>社会保险基金预算上年结余收入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</si>
  <si>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</si>
  <si>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</si>
  <si>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</si>
  <si>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</si>
  <si>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20901</t>
  </si>
  <si>
    <t>企业职工基本养老保险基金支出</t>
  </si>
  <si>
    <t>基本养老金</t>
  </si>
  <si>
    <t>丧葬抚恤补助</t>
  </si>
  <si>
    <t>其他企业职工基本养老保险基金支出</t>
  </si>
  <si>
    <t>20902</t>
  </si>
  <si>
    <r>
      <rPr>
        <b/>
        <sz val="11"/>
        <rFont val="方正仿宋_GBK"/>
        <charset val="134"/>
      </rPr>
      <t>失业保险基金支出</t>
    </r>
  </si>
  <si>
    <t>2090201</t>
  </si>
  <si>
    <t>失业保险金</t>
  </si>
  <si>
    <t>20903</t>
  </si>
  <si>
    <t>城镇职工基本医疗保险基金支出</t>
  </si>
  <si>
    <t>职工基本医疗保险统筹基金</t>
  </si>
  <si>
    <t>职工基本医疗保险个人账户基金</t>
  </si>
  <si>
    <t>20910</t>
  </si>
  <si>
    <r>
      <rPr>
        <b/>
        <sz val="11"/>
        <rFont val="方正仿宋_GBK"/>
        <charset val="134"/>
      </rPr>
      <t>城乡居民</t>
    </r>
    <r>
      <rPr>
        <b/>
        <sz val="11"/>
        <rFont val="方正仿宋_GBK"/>
        <charset val="134"/>
      </rPr>
      <t>基本养老保险基金支出</t>
    </r>
  </si>
  <si>
    <t>基础养老金支出</t>
  </si>
  <si>
    <t>个人账户养老金支出</t>
  </si>
  <si>
    <t>20911</t>
  </si>
  <si>
    <r>
      <rPr>
        <b/>
        <sz val="11"/>
        <rFont val="方正仿宋_GBK"/>
        <charset val="134"/>
      </rPr>
      <t>机关事业单位</t>
    </r>
    <r>
      <rPr>
        <b/>
        <sz val="11"/>
        <rFont val="方正仿宋_GBK"/>
        <charset val="134"/>
      </rPr>
      <t>基本养老保险基金支出</t>
    </r>
  </si>
  <si>
    <t>2091101</t>
  </si>
  <si>
    <t>基本养老金支出</t>
  </si>
  <si>
    <t>20912</t>
  </si>
  <si>
    <t>城乡居民基本医疗保险基金支出</t>
  </si>
  <si>
    <t>城乡居民基本医疗保险医疗待遇支出</t>
  </si>
  <si>
    <t>大病医疗保险支出</t>
  </si>
  <si>
    <t>其他城乡居民基本医疗保险基金支出</t>
  </si>
  <si>
    <t>230</t>
  </si>
  <si>
    <t>转移性支出</t>
  </si>
  <si>
    <t>23009</t>
  </si>
  <si>
    <t>年终结余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</si>
  <si>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1-19</t>
    </r>
  </si>
  <si>
    <t>政府一般债务限额及余额情况表</t>
  </si>
  <si>
    <t>单位：亿元</t>
  </si>
  <si>
    <t>执行数</t>
  </si>
  <si>
    <t>一、上两个年度末政府一般债务余额实际数</t>
  </si>
  <si>
    <t>41.49</t>
  </si>
  <si>
    <t>二、上年度末政府一般债务余额限额</t>
  </si>
  <si>
    <t>52.39</t>
  </si>
  <si>
    <t>三、因预算管理变化调整余额和限额</t>
  </si>
  <si>
    <t>四、调整后上年度末政府一般债务余额限额</t>
  </si>
  <si>
    <t>五、上年度政府一般债务发行额</t>
  </si>
  <si>
    <t>中央转贷地方的国际金融组织和外国政府贷款</t>
  </si>
  <si>
    <t>政府一般债券发行额</t>
  </si>
  <si>
    <t>六、上年度政府一般债务还本额</t>
  </si>
  <si>
    <t>七、上年度末政府一般债务余额预算执行数</t>
  </si>
  <si>
    <t>八、本年度政府一般债务余额新增限额</t>
  </si>
  <si>
    <t>九、本年度末政府一般债务余额限额</t>
  </si>
  <si>
    <t>备注：年初预算无新增一般债券，待调整预算后公开政府一般债务限额及余额情况。</t>
  </si>
  <si>
    <t>政府专项债务限额及余额情况表</t>
  </si>
  <si>
    <t>一、上两个年度末政府专项债务余额实际数</t>
  </si>
  <si>
    <t>二、上年度末政府专项债务余额限额</t>
  </si>
  <si>
    <t>四、调整后上年度末政府专项债务余额限额</t>
  </si>
  <si>
    <t>五、上年度政府专项债务发行额</t>
  </si>
  <si>
    <t>政府专项债券发行额</t>
  </si>
  <si>
    <t>六、上年度政府专项债务还本额</t>
  </si>
  <si>
    <t>七、上年度末政府专项债务余额预算执行数</t>
  </si>
  <si>
    <t>八、本年度政府专项债务余额新增限额</t>
  </si>
  <si>
    <t>九、本年度末政府专项债务余额限额</t>
  </si>
  <si>
    <t>备注：年初预算无新增专项债券，待调整预算后公开政府专项债务限额及余额情况。</t>
  </si>
  <si>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简体"/>
        <charset val="134"/>
      </rPr>
      <t>年政府债务预算收支安排情况表</t>
    </r>
  </si>
  <si>
    <t>单位：万元</t>
  </si>
  <si>
    <t>金额</t>
  </si>
  <si>
    <t>一、2021年末政府债务限额</t>
  </si>
  <si>
    <t>其中：一般债务限额</t>
  </si>
  <si>
    <t xml:space="preserve">      专项债务限额</t>
  </si>
  <si>
    <t>二、2021年末政府债务余额</t>
  </si>
  <si>
    <t>其中：一般债务余额</t>
  </si>
  <si>
    <t xml:space="preserve">      专项债务余额</t>
  </si>
  <si>
    <t>三、2022年计划还本数</t>
  </si>
  <si>
    <t>（一）一般债券</t>
  </si>
  <si>
    <t>其中：拟申请再融资</t>
  </si>
  <si>
    <t xml:space="preserve">      财政预算安排</t>
  </si>
  <si>
    <t>（二）专项债券</t>
  </si>
  <si>
    <t>四、2022年计划付息数</t>
  </si>
  <si>
    <t>五、2021年发行费用</t>
  </si>
  <si>
    <t xml:space="preserve"> AND T.AD_CODE_GK=1302 AND T.SET_YEAR_GK=2022</t>
  </si>
  <si>
    <t>上年债务限额及余额预算</t>
  </si>
  <si>
    <t>SET_YEAR_GK#2022</t>
  </si>
  <si>
    <t>SET_YEAR#2021</t>
  </si>
  <si>
    <t>AD_NAME#</t>
  </si>
  <si>
    <t>YBXE_Y1#</t>
  </si>
  <si>
    <t>ZXXE_Y1#</t>
  </si>
  <si>
    <t>YBYE_Y1#</t>
  </si>
  <si>
    <t>ZXYE_Y1#</t>
  </si>
  <si>
    <t>表1-22</t>
  </si>
  <si>
    <t>2021年乐亭县地方政府债务限额及余额预算情况表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</si>
  <si>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</si>
  <si>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</si>
  <si>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</si>
  <si>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</si>
  <si>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</si>
  <si>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</si>
  <si>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</si>
  <si>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</si>
  <si>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</si>
  <si>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</si>
  <si>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</si>
  <si>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</si>
  <si>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乐亭县</t>
  </si>
  <si>
    <t xml:space="preserve"> AND T.AD_CODE_GK=130200 AND T.SET_YEAR_GK=2022</t>
  </si>
  <si>
    <t>AD_CODE#130200</t>
  </si>
  <si>
    <t>AD_NAME#130200 唐山市本级</t>
  </si>
  <si>
    <t>XM_NAME#</t>
  </si>
  <si>
    <t>AD_BDQ#</t>
  </si>
  <si>
    <t>表1-23</t>
  </si>
  <si>
    <t>乐亭县地方政府债券发行及还本付息情况表</t>
  </si>
  <si>
    <t>项    目</t>
  </si>
  <si>
    <t>公式</t>
  </si>
  <si>
    <t>本地区</t>
  </si>
  <si>
    <t>一、2021年发行预计执行数</t>
  </si>
  <si>
    <t>A=B+D</t>
  </si>
  <si>
    <t xml:space="preserve">   其中：再融资债券</t>
  </si>
  <si>
    <t>D</t>
  </si>
  <si>
    <t>二、2021年还本预计执行数</t>
  </si>
  <si>
    <t>F=G+H</t>
  </si>
  <si>
    <t>G</t>
  </si>
  <si>
    <t>H</t>
  </si>
  <si>
    <t>三、2021年付息预计执行数</t>
  </si>
  <si>
    <t>I=J+K</t>
  </si>
  <si>
    <t>J</t>
  </si>
  <si>
    <t>K</t>
  </si>
  <si>
    <t>四、2022年还本预算数</t>
  </si>
  <si>
    <t>L=M+O</t>
  </si>
  <si>
    <t>M</t>
  </si>
  <si>
    <t xml:space="preserve">   其中：再融资</t>
  </si>
  <si>
    <t xml:space="preserve">      财政预算安排 </t>
  </si>
  <si>
    <t>N</t>
  </si>
  <si>
    <t>O</t>
  </si>
  <si>
    <t>P</t>
  </si>
  <si>
    <t>五、2022年付息预算数</t>
  </si>
  <si>
    <t>Q=R+S</t>
  </si>
  <si>
    <t>R</t>
  </si>
  <si>
    <t>S</t>
  </si>
  <si>
    <t>当年债务限额提前下达情况</t>
  </si>
  <si>
    <t>表1-24</t>
  </si>
  <si>
    <t>乐亭县2022年地方政府债务限额提前下达情况表</t>
  </si>
  <si>
    <t>一：2021年地方政府债务限额</t>
  </si>
  <si>
    <t>其中： 一般债务限额</t>
  </si>
  <si>
    <t xml:space="preserve">       专项债务限额</t>
  </si>
  <si>
    <t>二：提前下达的2022年地方政府债务新增限额</t>
  </si>
  <si>
    <t>表1-25</t>
  </si>
  <si>
    <t>乐亭县2022年年初新增地方政府债券资金安排表</t>
  </si>
  <si>
    <t>序号</t>
  </si>
  <si>
    <t>项目类型</t>
  </si>
  <si>
    <t>项目主管部门</t>
  </si>
  <si>
    <t>债券性质</t>
  </si>
  <si>
    <t>债券规模</t>
  </si>
  <si>
    <t>注：空表列示</t>
  </si>
  <si>
    <t>表1-26</t>
  </si>
  <si>
    <t>乐亭县2022年地方政府再融资债券分月发行安排表</t>
  </si>
  <si>
    <t>时间</t>
  </si>
  <si>
    <t>再融资债券计划发行规模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</si>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</sst>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.0"/>
    <numFmt numFmtId="178" formatCode="0.0_ "/>
    <numFmt numFmtId="179" formatCode="0.00_ "/>
    <numFmt numFmtId="180" formatCode="0_ "/>
    <numFmt numFmtId="181" formatCode="0_);[Red]\(0\)"/>
    <numFmt numFmtId="182" formatCode="0;_렀"/>
    <numFmt numFmtId="183" formatCode="0.0_);[Red]\(0.0\)"/>
    <numFmt numFmtId="184" formatCode="0.00_);[Red]\(0.00\)"/>
  </numFmts>
  <fonts count="7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  <scheme val="minor"/>
    </font>
    <font>
      <sz val="18"/>
      <color theme="1"/>
      <name val="Times New Roman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2"/>
      <name val="Times New Roman"/>
      <charset val="134"/>
    </font>
    <font>
      <b/>
      <sz val="11"/>
      <name val="方正书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b/>
      <sz val="11"/>
      <name val="Times New Roman"/>
      <charset val="134"/>
    </font>
    <font>
      <b/>
      <sz val="11"/>
      <name val="方正仿宋_GBK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Times New Roman"/>
      <charset val="134"/>
    </font>
    <font>
      <sz val="10.5"/>
      <name val="Times New Roman"/>
      <charset val="134"/>
    </font>
    <font>
      <b/>
      <sz val="9"/>
      <name val="Times New Roman"/>
      <charset val="134"/>
    </font>
    <font>
      <b/>
      <sz val="11"/>
      <name val="宋体"/>
      <charset val="134"/>
    </font>
    <font>
      <sz val="11"/>
      <name val="方正书宋_GBK"/>
      <charset val="134"/>
    </font>
    <font>
      <b/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0"/>
      <name val="宋体"/>
      <charset val="134"/>
      <scheme val="minor"/>
    </font>
    <font>
      <b/>
      <sz val="9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9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1"/>
      <color indexed="20"/>
      <name val="宋体"/>
      <charset val="134"/>
    </font>
    <font>
      <sz val="12"/>
      <name val="Courier"/>
      <charset val="134"/>
    </font>
    <font>
      <sz val="11"/>
      <name val="黑体"/>
      <charset val="134"/>
    </font>
    <font>
      <b/>
      <sz val="9"/>
      <name val="方正书宋_GBK"/>
      <charset val="134"/>
    </font>
    <font>
      <sz val="9"/>
      <name val="方正书宋_GBK"/>
      <charset val="134"/>
    </font>
    <font>
      <sz val="9"/>
      <name val="方正仿宋_GBK"/>
      <charset val="134"/>
    </font>
    <font>
      <sz val="12"/>
      <name val="方正仿宋_GBK"/>
      <charset val="134"/>
    </font>
    <font>
      <sz val="10.5"/>
      <name val="方正仿宋_GBK"/>
      <charset val="134"/>
    </font>
    <font>
      <sz val="18"/>
      <color theme="1"/>
      <name val="方正小标宋简体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4" borderId="1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13" applyNumberFormat="0" applyAlignment="0" applyProtection="0">
      <alignment vertical="center"/>
    </xf>
    <xf numFmtId="0" fontId="48" fillId="6" borderId="14" applyNumberFormat="0" applyAlignment="0" applyProtection="0">
      <alignment vertical="center"/>
    </xf>
    <xf numFmtId="0" fontId="49" fillId="6" borderId="13" applyNumberFormat="0" applyAlignment="0" applyProtection="0">
      <alignment vertical="center"/>
    </xf>
    <xf numFmtId="0" fontId="50" fillId="7" borderId="15" applyNumberFormat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37" fontId="60" fillId="0" borderId="0">
      <alignment vertical="center"/>
    </xf>
    <xf numFmtId="0" fontId="61" fillId="0" borderId="0">
      <alignment vertical="center"/>
    </xf>
    <xf numFmtId="9" fontId="58" fillId="0" borderId="0" applyFont="0" applyBorder="0" applyAlignment="0" applyProtection="0">
      <alignment vertical="center"/>
    </xf>
    <xf numFmtId="0" fontId="24" fillId="0" borderId="1">
      <alignment horizontal="distributed" vertical="center" wrapText="1"/>
    </xf>
    <xf numFmtId="0" fontId="62" fillId="36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5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6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/>
    <xf numFmtId="0" fontId="1" fillId="0" borderId="0">
      <alignment vertical="center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34" fillId="0" borderId="0">
      <alignment vertical="center"/>
      <protection locked="0"/>
    </xf>
    <xf numFmtId="0" fontId="58" fillId="0" borderId="0">
      <alignment vertical="center"/>
    </xf>
    <xf numFmtId="0" fontId="34" fillId="0" borderId="0">
      <alignment vertical="center"/>
      <protection locked="0"/>
    </xf>
    <xf numFmtId="0" fontId="18" fillId="0" borderId="0">
      <alignment vertical="center"/>
    </xf>
    <xf numFmtId="0" fontId="61" fillId="0" borderId="0">
      <alignment vertical="center"/>
    </xf>
    <xf numFmtId="0" fontId="58" fillId="0" borderId="0" applyFont="0" applyBorder="0" applyAlignment="0" applyProtection="0">
      <alignment vertical="center"/>
    </xf>
    <xf numFmtId="4" fontId="58" fillId="0" borderId="0" applyFont="0" applyBorder="0" applyAlignment="0" applyProtection="0">
      <alignment vertical="center"/>
    </xf>
    <xf numFmtId="0" fontId="58" fillId="0" borderId="0" applyFont="0" applyBorder="0" applyAlignment="0" applyProtection="0">
      <alignment vertical="center"/>
    </xf>
    <xf numFmtId="0" fontId="58" fillId="0" borderId="0" applyFont="0" applyBorder="0" applyAlignment="0" applyProtection="0">
      <alignment vertical="center"/>
    </xf>
    <xf numFmtId="1" fontId="24" fillId="0" borderId="1">
      <alignment vertical="center"/>
      <protection locked="0"/>
    </xf>
    <xf numFmtId="0" fontId="63" fillId="0" borderId="0">
      <alignment vertical="center"/>
    </xf>
    <xf numFmtId="176" fontId="24" fillId="0" borderId="1">
      <alignment vertical="center"/>
      <protection locked="0"/>
    </xf>
    <xf numFmtId="0" fontId="58" fillId="0" borderId="0">
      <alignment vertical="center"/>
    </xf>
    <xf numFmtId="0" fontId="59" fillId="49" borderId="0" applyNumberFormat="0" applyBorder="0" applyAlignment="0" applyProtection="0">
      <alignment vertical="center"/>
    </xf>
    <xf numFmtId="0" fontId="59" fillId="50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</cellStyleXfs>
  <cellXfs count="354">
    <xf numFmtId="0" fontId="0" fillId="0" borderId="0" xfId="0" applyFill="1" applyAlignment="1"/>
    <xf numFmtId="0" fontId="1" fillId="0" borderId="0" xfId="90"/>
    <xf numFmtId="0" fontId="2" fillId="0" borderId="0" xfId="90" applyFont="1" applyBorder="1" applyAlignment="1">
      <alignment horizontal="center" vertical="center" wrapText="1"/>
    </xf>
    <xf numFmtId="0" fontId="3" fillId="0" borderId="0" xfId="90" applyFont="1" applyBorder="1" applyAlignment="1">
      <alignment horizontal="right" vertical="center" wrapText="1"/>
    </xf>
    <xf numFmtId="0" fontId="4" fillId="0" borderId="1" xfId="90" applyFont="1" applyBorder="1" applyAlignment="1">
      <alignment horizontal="center" vertical="center" wrapText="1"/>
    </xf>
    <xf numFmtId="0" fontId="5" fillId="0" borderId="1" xfId="90" applyFont="1" applyBorder="1" applyAlignment="1">
      <alignment horizontal="center" vertical="center" wrapText="1"/>
    </xf>
    <xf numFmtId="4" fontId="5" fillId="0" borderId="1" xfId="90" applyNumberFormat="1" applyFont="1" applyBorder="1" applyAlignment="1">
      <alignment horizontal="right" vertical="center" wrapText="1"/>
    </xf>
    <xf numFmtId="0" fontId="1" fillId="0" borderId="0" xfId="90" applyBorder="1"/>
    <xf numFmtId="0" fontId="3" fillId="0" borderId="0" xfId="90" applyFont="1" applyBorder="1" applyAlignment="1">
      <alignment horizontal="left" vertical="center" wrapText="1"/>
    </xf>
    <xf numFmtId="0" fontId="1" fillId="0" borderId="0" xfId="91">
      <alignment vertical="center"/>
    </xf>
    <xf numFmtId="0" fontId="3" fillId="0" borderId="0" xfId="90" applyFont="1" applyBorder="1" applyAlignment="1">
      <alignment vertical="center" wrapText="1"/>
    </xf>
    <xf numFmtId="4" fontId="5" fillId="0" borderId="1" xfId="90" applyNumberFormat="1" applyFont="1" applyBorder="1" applyAlignment="1">
      <alignment horizontal="center" vertical="center" wrapText="1"/>
    </xf>
    <xf numFmtId="0" fontId="5" fillId="0" borderId="1" xfId="90" applyFont="1" applyBorder="1" applyAlignment="1">
      <alignment horizontal="left" vertical="center" wrapText="1"/>
    </xf>
    <xf numFmtId="0" fontId="3" fillId="0" borderId="2" xfId="90" applyFont="1" applyBorder="1" applyAlignment="1">
      <alignment horizontal="left" vertical="center" wrapText="1"/>
    </xf>
    <xf numFmtId="0" fontId="6" fillId="0" borderId="0" xfId="84">
      <alignment vertical="center"/>
    </xf>
    <xf numFmtId="0" fontId="3" fillId="0" borderId="0" xfId="84" applyFont="1" applyBorder="1" applyAlignment="1">
      <alignment vertical="center" wrapText="1"/>
    </xf>
    <xf numFmtId="58" fontId="3" fillId="0" borderId="0" xfId="84" applyNumberFormat="1" applyFont="1" applyBorder="1" applyAlignment="1">
      <alignment horizontal="left" vertical="center" wrapText="1"/>
    </xf>
    <xf numFmtId="0" fontId="1" fillId="0" borderId="0" xfId="88">
      <alignment vertical="center"/>
    </xf>
    <xf numFmtId="0" fontId="2" fillId="0" borderId="0" xfId="84" applyFont="1" applyBorder="1" applyAlignment="1">
      <alignment horizontal="center" vertical="center" wrapText="1"/>
    </xf>
    <xf numFmtId="0" fontId="3" fillId="0" borderId="0" xfId="84" applyFont="1" applyBorder="1" applyAlignment="1">
      <alignment horizontal="right" vertical="center" wrapText="1"/>
    </xf>
    <xf numFmtId="0" fontId="4" fillId="0" borderId="1" xfId="84" applyFont="1" applyBorder="1" applyAlignment="1">
      <alignment horizontal="center" vertical="center" wrapText="1"/>
    </xf>
    <xf numFmtId="0" fontId="5" fillId="0" borderId="1" xfId="84" applyFont="1" applyBorder="1" applyAlignment="1">
      <alignment vertical="center" wrapText="1"/>
    </xf>
    <xf numFmtId="0" fontId="5" fillId="0" borderId="1" xfId="84" applyFont="1" applyBorder="1" applyAlignment="1">
      <alignment horizontal="center" vertical="center" wrapText="1"/>
    </xf>
    <xf numFmtId="4" fontId="5" fillId="0" borderId="1" xfId="84" applyNumberFormat="1" applyFont="1" applyBorder="1" applyAlignment="1">
      <alignment horizontal="right" vertical="center" wrapText="1"/>
    </xf>
    <xf numFmtId="0" fontId="3" fillId="0" borderId="0" xfId="84" applyFont="1" applyBorder="1" applyAlignment="1">
      <alignment horizontal="left" vertical="center" wrapText="1"/>
    </xf>
    <xf numFmtId="0" fontId="6" fillId="0" borderId="0" xfId="84" applyAlignment="1">
      <alignment horizontal="right" vertical="center"/>
    </xf>
    <xf numFmtId="0" fontId="5" fillId="0" borderId="1" xfId="84" applyFont="1" applyBorder="1" applyAlignment="1">
      <alignment horizontal="left" vertical="center" wrapText="1"/>
    </xf>
    <xf numFmtId="0" fontId="7" fillId="0" borderId="0" xfId="87" applyFont="1" applyBorder="1" applyAlignment="1">
      <alignment horizontal="center" vertical="center" wrapText="1"/>
    </xf>
    <xf numFmtId="0" fontId="3" fillId="0" borderId="0" xfId="87" applyFont="1" applyBorder="1" applyAlignment="1">
      <alignment vertical="center" wrapText="1"/>
    </xf>
    <xf numFmtId="0" fontId="6" fillId="0" borderId="0" xfId="87">
      <alignment vertical="center"/>
    </xf>
    <xf numFmtId="0" fontId="5" fillId="0" borderId="0" xfId="87" applyFont="1" applyBorder="1" applyAlignment="1">
      <alignment horizontal="right" vertical="center" wrapText="1"/>
    </xf>
    <xf numFmtId="0" fontId="8" fillId="0" borderId="3" xfId="87" applyFont="1" applyBorder="1" applyAlignment="1">
      <alignment horizontal="center" vertical="center" wrapText="1"/>
    </xf>
    <xf numFmtId="0" fontId="8" fillId="0" borderId="4" xfId="87" applyFont="1" applyBorder="1" applyAlignment="1">
      <alignment horizontal="center" vertical="center" wrapText="1"/>
    </xf>
    <xf numFmtId="0" fontId="8" fillId="0" borderId="5" xfId="87" applyFont="1" applyBorder="1" applyAlignment="1">
      <alignment horizontal="center" vertical="center" wrapText="1"/>
    </xf>
    <xf numFmtId="0" fontId="8" fillId="0" borderId="6" xfId="87" applyFont="1" applyBorder="1" applyAlignment="1">
      <alignment horizontal="center" vertical="center" wrapText="1"/>
    </xf>
    <xf numFmtId="0" fontId="8" fillId="0" borderId="7" xfId="87" applyFont="1" applyBorder="1" applyAlignment="1">
      <alignment horizontal="center" vertical="center" wrapText="1"/>
    </xf>
    <xf numFmtId="0" fontId="8" fillId="0" borderId="1" xfId="87" applyFont="1" applyBorder="1" applyAlignment="1">
      <alignment horizontal="center" vertical="center" wrapText="1"/>
    </xf>
    <xf numFmtId="177" fontId="5" fillId="0" borderId="1" xfId="84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49" fontId="12" fillId="0" borderId="1" xfId="104" applyNumberFormat="1" applyFont="1" applyFill="1" applyBorder="1" applyAlignment="1">
      <alignment horizontal="left" vertical="center"/>
    </xf>
    <xf numFmtId="0" fontId="13" fillId="0" borderId="0" xfId="106" applyFont="1" applyFill="1" applyBorder="1" applyAlignment="1">
      <alignment horizontal="left" vertical="center"/>
    </xf>
    <xf numFmtId="49" fontId="14" fillId="0" borderId="0" xfId="104" applyNumberFormat="1" applyFont="1" applyFill="1" applyAlignment="1">
      <alignment horizontal="centerContinuous" vertical="center"/>
    </xf>
    <xf numFmtId="49" fontId="15" fillId="0" borderId="0" xfId="104" applyNumberFormat="1" applyFont="1" applyFill="1" applyAlignment="1">
      <alignment horizontal="centerContinuous" vertical="center"/>
    </xf>
    <xf numFmtId="0" fontId="16" fillId="0" borderId="0" xfId="104" applyFont="1" applyFill="1" applyAlignment="1">
      <alignment horizontal="center"/>
    </xf>
    <xf numFmtId="178" fontId="12" fillId="0" borderId="0" xfId="104" applyNumberFormat="1" applyFont="1" applyFill="1" applyAlignment="1">
      <alignment horizontal="right" vertical="center"/>
    </xf>
    <xf numFmtId="0" fontId="17" fillId="0" borderId="1" xfId="104" applyFont="1" applyFill="1" applyBorder="1" applyAlignment="1">
      <alignment horizontal="center" vertical="center"/>
    </xf>
    <xf numFmtId="179" fontId="12" fillId="0" borderId="1" xfId="104" applyNumberFormat="1" applyFont="1" applyFill="1" applyBorder="1" applyAlignment="1">
      <alignment horizontal="right" vertical="center"/>
    </xf>
    <xf numFmtId="180" fontId="12" fillId="0" borderId="1" xfId="104" applyNumberFormat="1" applyFont="1" applyFill="1" applyBorder="1" applyAlignment="1">
      <alignment horizontal="left" vertical="center"/>
    </xf>
    <xf numFmtId="0" fontId="12" fillId="0" borderId="1" xfId="104" applyFont="1" applyFill="1" applyBorder="1" applyAlignment="1">
      <alignment horizontal="left" vertical="center" indent="1"/>
    </xf>
    <xf numFmtId="180" fontId="12" fillId="0" borderId="1" xfId="104" applyNumberFormat="1" applyFont="1" applyFill="1" applyBorder="1" applyAlignment="1">
      <alignment horizontal="left" vertical="center" indent="1"/>
    </xf>
    <xf numFmtId="49" fontId="12" fillId="0" borderId="1" xfId="104" applyNumberFormat="1" applyFont="1" applyFill="1" applyBorder="1" applyAlignment="1">
      <alignment horizontal="left" vertical="center" indent="1"/>
    </xf>
    <xf numFmtId="180" fontId="12" fillId="0" borderId="1" xfId="104" applyNumberFormat="1" applyFont="1" applyFill="1" applyBorder="1" applyAlignment="1">
      <alignment horizontal="right" vertical="center"/>
    </xf>
    <xf numFmtId="0" fontId="12" fillId="0" borderId="1" xfId="104" applyFont="1" applyFill="1" applyBorder="1" applyAlignment="1">
      <alignment horizontal="left" vertical="center"/>
    </xf>
    <xf numFmtId="0" fontId="12" fillId="0" borderId="1" xfId="104" applyFont="1" applyFill="1" applyBorder="1" applyAlignment="1">
      <alignment vertical="center"/>
    </xf>
    <xf numFmtId="0" fontId="18" fillId="0" borderId="0" xfId="104" applyFont="1" applyFill="1" applyAlignment="1"/>
    <xf numFmtId="0" fontId="19" fillId="0" borderId="0" xfId="104" applyFont="1" applyFill="1" applyAlignment="1"/>
    <xf numFmtId="49" fontId="12" fillId="0" borderId="1" xfId="104" applyNumberFormat="1" applyFont="1" applyFill="1" applyBorder="1" applyAlignment="1">
      <alignment horizontal="right" vertical="center"/>
    </xf>
    <xf numFmtId="0" fontId="13" fillId="0" borderId="0" xfId="105" applyFont="1" applyFill="1" applyAlignment="1">
      <alignment vertical="top"/>
      <protection locked="0"/>
    </xf>
    <xf numFmtId="0" fontId="13" fillId="0" borderId="0" xfId="105" applyFont="1" applyFill="1" applyAlignment="1">
      <alignment horizontal="left" vertical="top" indent="1"/>
      <protection locked="0"/>
    </xf>
    <xf numFmtId="0" fontId="13" fillId="0" borderId="0" xfId="105" applyFont="1" applyFill="1" applyAlignment="1">
      <alignment horizontal="left" vertical="top" indent="2"/>
      <protection locked="0"/>
    </xf>
    <xf numFmtId="0" fontId="13" fillId="0" borderId="0" xfId="105" applyFont="1" applyFill="1" applyBorder="1" applyAlignment="1">
      <alignment vertical="top"/>
      <protection locked="0"/>
    </xf>
    <xf numFmtId="49" fontId="13" fillId="0" borderId="0" xfId="105" applyNumberFormat="1" applyFont="1" applyFill="1" applyAlignment="1">
      <alignment horizontal="left" vertical="top"/>
      <protection locked="0"/>
    </xf>
    <xf numFmtId="181" fontId="13" fillId="0" borderId="0" xfId="105" applyNumberFormat="1" applyFont="1" applyFill="1" applyAlignment="1">
      <alignment vertical="top"/>
      <protection locked="0"/>
    </xf>
    <xf numFmtId="0" fontId="20" fillId="0" borderId="0" xfId="105" applyFont="1" applyFill="1" applyAlignment="1">
      <alignment vertical="top"/>
      <protection locked="0"/>
    </xf>
    <xf numFmtId="49" fontId="20" fillId="0" borderId="0" xfId="89" applyNumberFormat="1" applyFont="1" applyFill="1" applyAlignment="1"/>
    <xf numFmtId="2" fontId="20" fillId="0" borderId="0" xfId="89" applyNumberFormat="1" applyFont="1" applyFill="1" applyAlignment="1"/>
    <xf numFmtId="181" fontId="20" fillId="0" borderId="0" xfId="105" applyNumberFormat="1" applyFont="1" applyFill="1" applyAlignment="1">
      <alignment vertical="top"/>
      <protection locked="0"/>
    </xf>
    <xf numFmtId="0" fontId="14" fillId="0" borderId="0" xfId="105" applyFont="1" applyFill="1" applyAlignment="1">
      <alignment horizontal="center" vertical="top"/>
      <protection locked="0"/>
    </xf>
    <xf numFmtId="0" fontId="15" fillId="0" borderId="0" xfId="105" applyFont="1" applyFill="1" applyAlignment="1">
      <alignment horizontal="center" vertical="top"/>
      <protection locked="0"/>
    </xf>
    <xf numFmtId="181" fontId="15" fillId="0" borderId="0" xfId="105" applyNumberFormat="1" applyFont="1" applyFill="1" applyAlignment="1">
      <alignment horizontal="center" vertical="top"/>
      <protection locked="0"/>
    </xf>
    <xf numFmtId="181" fontId="13" fillId="0" borderId="0" xfId="105" applyNumberFormat="1" applyFont="1" applyFill="1" applyAlignment="1">
      <alignment horizontal="right" vertical="top"/>
      <protection locked="0"/>
    </xf>
    <xf numFmtId="49" fontId="21" fillId="0" borderId="1" xfId="105" applyNumberFormat="1" applyFont="1" applyFill="1" applyBorder="1" applyAlignment="1">
      <alignment horizontal="center" vertical="center"/>
      <protection locked="0"/>
    </xf>
    <xf numFmtId="0" fontId="21" fillId="0" borderId="1" xfId="105" applyFont="1" applyFill="1" applyBorder="1" applyAlignment="1">
      <alignment horizontal="center" vertical="center"/>
      <protection locked="0"/>
    </xf>
    <xf numFmtId="181" fontId="21" fillId="0" borderId="1" xfId="105" applyNumberFormat="1" applyFont="1" applyFill="1" applyBorder="1" applyAlignment="1">
      <alignment horizontal="center" vertical="center"/>
      <protection locked="0"/>
    </xf>
    <xf numFmtId="0" fontId="13" fillId="0" borderId="0" xfId="89" applyFont="1" applyFill="1" applyAlignment="1">
      <alignment vertical="center" wrapText="1"/>
    </xf>
    <xf numFmtId="49" fontId="21" fillId="0" borderId="1" xfId="105" applyNumberFormat="1" applyFont="1" applyFill="1" applyBorder="1" applyAlignment="1">
      <alignment horizontal="left" vertical="center"/>
      <protection locked="0"/>
    </xf>
    <xf numFmtId="0" fontId="21" fillId="0" borderId="1" xfId="105" applyFont="1" applyFill="1" applyBorder="1" applyAlignment="1">
      <alignment horizontal="left" vertical="center"/>
      <protection locked="0"/>
    </xf>
    <xf numFmtId="181" fontId="21" fillId="0" borderId="1" xfId="105" applyNumberFormat="1" applyFont="1" applyFill="1" applyBorder="1" applyAlignment="1">
      <alignment vertical="center"/>
      <protection locked="0"/>
    </xf>
    <xf numFmtId="180" fontId="13" fillId="0" borderId="0" xfId="105" applyNumberFormat="1" applyFont="1" applyFill="1" applyAlignment="1">
      <alignment vertical="top"/>
      <protection locked="0"/>
    </xf>
    <xf numFmtId="179" fontId="13" fillId="0" borderId="0" xfId="105" applyNumberFormat="1" applyFont="1" applyFill="1" applyAlignment="1">
      <alignment vertical="top"/>
      <protection locked="0"/>
    </xf>
    <xf numFmtId="49" fontId="13" fillId="0" borderId="0" xfId="89" applyNumberFormat="1" applyFont="1" applyFill="1" applyAlignment="1"/>
    <xf numFmtId="49" fontId="21" fillId="0" borderId="1" xfId="105" applyNumberFormat="1" applyFont="1" applyFill="1" applyBorder="1" applyAlignment="1">
      <alignment horizontal="left" vertical="center" indent="1"/>
      <protection locked="0"/>
    </xf>
    <xf numFmtId="0" fontId="22" fillId="0" borderId="1" xfId="105" applyFont="1" applyFill="1" applyBorder="1" applyAlignment="1">
      <alignment horizontal="left" vertical="center" wrapText="1" indent="1"/>
      <protection locked="0"/>
    </xf>
    <xf numFmtId="180" fontId="13" fillId="0" borderId="0" xfId="105" applyNumberFormat="1" applyFont="1" applyFill="1" applyAlignment="1">
      <alignment horizontal="left" vertical="top" indent="1"/>
      <protection locked="0"/>
    </xf>
    <xf numFmtId="49" fontId="13" fillId="0" borderId="0" xfId="89" applyNumberFormat="1" applyFont="1" applyFill="1" applyAlignment="1">
      <alignment horizontal="left" indent="1"/>
    </xf>
    <xf numFmtId="49" fontId="13" fillId="0" borderId="1" xfId="105" applyNumberFormat="1" applyFont="1" applyFill="1" applyBorder="1" applyAlignment="1">
      <alignment horizontal="left" vertical="center" indent="2"/>
      <protection locked="0"/>
    </xf>
    <xf numFmtId="49" fontId="12" fillId="0" borderId="1" xfId="105" applyNumberFormat="1" applyFont="1" applyFill="1" applyBorder="1" applyAlignment="1">
      <alignment horizontal="left" vertical="center" indent="2"/>
      <protection locked="0"/>
    </xf>
    <xf numFmtId="0" fontId="23" fillId="0" borderId="1" xfId="0" applyFont="1" applyBorder="1">
      <alignment vertical="center"/>
    </xf>
    <xf numFmtId="180" fontId="13" fillId="0" borderId="0" xfId="105" applyNumberFormat="1" applyFont="1" applyFill="1" applyAlignment="1">
      <alignment horizontal="left" vertical="top" indent="2"/>
      <protection locked="0"/>
    </xf>
    <xf numFmtId="49" fontId="13" fillId="0" borderId="0" xfId="89" applyNumberFormat="1" applyFont="1" applyFill="1" applyAlignment="1">
      <alignment horizontal="left" indent="2"/>
    </xf>
    <xf numFmtId="181" fontId="13" fillId="0" borderId="1" xfId="105" applyNumberFormat="1" applyFont="1" applyFill="1" applyBorder="1" applyAlignment="1">
      <alignment vertical="center"/>
      <protection locked="0"/>
    </xf>
    <xf numFmtId="49" fontId="22" fillId="0" borderId="1" xfId="105" applyNumberFormat="1" applyFont="1" applyFill="1" applyBorder="1" applyAlignment="1">
      <alignment horizontal="left" vertical="center" indent="1"/>
      <protection locked="0"/>
    </xf>
    <xf numFmtId="49" fontId="22" fillId="0" borderId="1" xfId="89" applyNumberFormat="1" applyFont="1" applyFill="1" applyBorder="1" applyAlignment="1">
      <alignment horizontal="left" vertical="center" indent="1"/>
    </xf>
    <xf numFmtId="0" fontId="12" fillId="0" borderId="1" xfId="89" applyFont="1" applyFill="1" applyBorder="1" applyAlignment="1">
      <alignment horizontal="left" vertical="center" indent="2"/>
    </xf>
    <xf numFmtId="182" fontId="13" fillId="0" borderId="0" xfId="105" applyNumberFormat="1" applyFont="1" applyFill="1" applyAlignment="1">
      <alignment vertical="top"/>
      <protection locked="0"/>
    </xf>
    <xf numFmtId="181" fontId="13" fillId="0" borderId="7" xfId="105" applyNumberFormat="1" applyFont="1" applyFill="1" applyBorder="1" applyAlignment="1">
      <alignment vertical="center"/>
      <protection locked="0"/>
    </xf>
    <xf numFmtId="180" fontId="13" fillId="0" borderId="0" xfId="105" applyNumberFormat="1" applyFont="1" applyFill="1" applyBorder="1" applyAlignment="1">
      <alignment vertical="top"/>
      <protection locked="0"/>
    </xf>
    <xf numFmtId="49" fontId="13" fillId="0" borderId="0" xfId="89" applyNumberFormat="1" applyFont="1" applyFill="1" applyBorder="1" applyAlignment="1"/>
    <xf numFmtId="49" fontId="21" fillId="0" borderId="8" xfId="105" applyNumberFormat="1" applyFont="1" applyFill="1" applyBorder="1" applyAlignment="1">
      <alignment horizontal="left" vertical="center"/>
      <protection locked="0"/>
    </xf>
    <xf numFmtId="0" fontId="24" fillId="0" borderId="1" xfId="105" applyFont="1" applyFill="1" applyBorder="1" applyAlignment="1">
      <alignment horizontal="left" vertical="center"/>
      <protection locked="0"/>
    </xf>
    <xf numFmtId="0" fontId="21" fillId="0" borderId="9" xfId="105" applyFont="1" applyFill="1" applyBorder="1" applyAlignment="1">
      <alignment horizontal="left" vertical="center"/>
      <protection locked="0"/>
    </xf>
    <xf numFmtId="0" fontId="21" fillId="0" borderId="8" xfId="105" applyFont="1" applyFill="1" applyBorder="1" applyAlignment="1">
      <alignment horizontal="center" vertical="center"/>
      <protection locked="0"/>
    </xf>
    <xf numFmtId="0" fontId="21" fillId="0" borderId="9" xfId="105" applyFont="1" applyFill="1" applyBorder="1" applyAlignment="1">
      <alignment horizontal="center" vertical="center"/>
      <protection locked="0"/>
    </xf>
    <xf numFmtId="181" fontId="21" fillId="0" borderId="7" xfId="105" applyNumberFormat="1" applyFont="1" applyFill="1" applyBorder="1" applyAlignment="1">
      <alignment vertical="center"/>
      <protection locked="0"/>
    </xf>
    <xf numFmtId="0" fontId="13" fillId="0" borderId="0" xfId="89" applyFont="1" applyFill="1" applyAlignment="1">
      <alignment horizontal="center" vertical="center" wrapText="1"/>
    </xf>
    <xf numFmtId="2" fontId="13" fillId="0" borderId="0" xfId="89" applyNumberFormat="1" applyFont="1" applyFill="1" applyAlignment="1"/>
    <xf numFmtId="2" fontId="13" fillId="0" borderId="0" xfId="89" applyNumberFormat="1" applyFont="1" applyFill="1" applyAlignment="1">
      <alignment horizontal="left" indent="1"/>
    </xf>
    <xf numFmtId="181" fontId="13" fillId="0" borderId="0" xfId="105" applyNumberFormat="1" applyFont="1" applyFill="1" applyAlignment="1">
      <alignment horizontal="left" vertical="top" indent="1"/>
      <protection locked="0"/>
    </xf>
    <xf numFmtId="2" fontId="13" fillId="0" borderId="0" xfId="89" applyNumberFormat="1" applyFont="1" applyFill="1" applyAlignment="1">
      <alignment horizontal="left" indent="2"/>
    </xf>
    <xf numFmtId="181" fontId="13" fillId="0" borderId="0" xfId="105" applyNumberFormat="1" applyFont="1" applyFill="1" applyAlignment="1">
      <alignment horizontal="left" vertical="top" indent="2"/>
      <protection locked="0"/>
    </xf>
    <xf numFmtId="2" fontId="13" fillId="0" borderId="0" xfId="89" applyNumberFormat="1" applyFont="1" applyFill="1" applyBorder="1" applyAlignment="1"/>
    <xf numFmtId="181" fontId="13" fillId="0" borderId="0" xfId="105" applyNumberFormat="1" applyFont="1" applyFill="1" applyBorder="1" applyAlignment="1">
      <alignment vertical="top"/>
      <protection locked="0"/>
    </xf>
    <xf numFmtId="49" fontId="13" fillId="0" borderId="0" xfId="89" applyNumberFormat="1" applyFont="1" applyFill="1" applyAlignment="1" applyProtection="1">
      <alignment vertical="center"/>
      <protection locked="0"/>
    </xf>
    <xf numFmtId="2" fontId="13" fillId="0" borderId="0" xfId="89" applyNumberFormat="1" applyFont="1" applyFill="1" applyAlignment="1" applyProtection="1">
      <alignment vertical="center"/>
      <protection locked="0"/>
    </xf>
    <xf numFmtId="49" fontId="13" fillId="0" borderId="0" xfId="89" applyNumberFormat="1" applyFont="1" applyFill="1" applyAlignment="1" applyProtection="1">
      <alignment horizontal="left" vertical="center" indent="1"/>
      <protection locked="0"/>
    </xf>
    <xf numFmtId="2" fontId="13" fillId="0" borderId="0" xfId="89" applyNumberFormat="1" applyFont="1" applyFill="1" applyAlignment="1" applyProtection="1">
      <alignment horizontal="left" vertical="center" indent="1"/>
      <protection locked="0"/>
    </xf>
    <xf numFmtId="49" fontId="13" fillId="0" borderId="0" xfId="89" applyNumberFormat="1" applyFont="1" applyFill="1" applyAlignment="1" applyProtection="1">
      <alignment horizontal="left" vertical="center" indent="2"/>
      <protection locked="0"/>
    </xf>
    <xf numFmtId="2" fontId="13" fillId="0" borderId="0" xfId="89" applyNumberFormat="1" applyFont="1" applyFill="1" applyAlignment="1" applyProtection="1">
      <alignment horizontal="left" vertical="center" indent="2"/>
      <protection locked="0"/>
    </xf>
    <xf numFmtId="49" fontId="13" fillId="0" borderId="0" xfId="89" applyNumberFormat="1" applyFont="1" applyFill="1" applyBorder="1" applyAlignment="1" applyProtection="1">
      <alignment vertical="center"/>
      <protection locked="0"/>
    </xf>
    <xf numFmtId="2" fontId="13" fillId="0" borderId="0" xfId="89" applyNumberFormat="1" applyFont="1" applyFill="1" applyBorder="1" applyAlignment="1" applyProtection="1">
      <alignment vertical="center"/>
      <protection locked="0"/>
    </xf>
    <xf numFmtId="180" fontId="21" fillId="0" borderId="7" xfId="105" applyNumberFormat="1" applyFont="1" applyFill="1" applyBorder="1" applyAlignment="1">
      <alignment vertical="center"/>
      <protection locked="0"/>
    </xf>
    <xf numFmtId="180" fontId="20" fillId="0" borderId="0" xfId="105" applyNumberFormat="1" applyFont="1" applyFill="1" applyAlignment="1">
      <alignment vertical="top"/>
      <protection locked="0"/>
    </xf>
    <xf numFmtId="49" fontId="20" fillId="0" borderId="0" xfId="89" applyNumberFormat="1" applyFont="1" applyFill="1" applyAlignment="1" applyProtection="1">
      <alignment vertical="center"/>
      <protection locked="0"/>
    </xf>
    <xf numFmtId="2" fontId="20" fillId="0" borderId="0" xfId="89" applyNumberFormat="1" applyFont="1" applyFill="1" applyAlignment="1" applyProtection="1">
      <alignment vertical="center"/>
      <protection locked="0"/>
    </xf>
    <xf numFmtId="0" fontId="13" fillId="0" borderId="0" xfId="89" applyFont="1" applyFill="1" applyAlignment="1">
      <alignment vertical="center"/>
    </xf>
    <xf numFmtId="0" fontId="21" fillId="0" borderId="0" xfId="89" applyFont="1" applyFill="1" applyAlignment="1">
      <alignment vertical="center"/>
    </xf>
    <xf numFmtId="0" fontId="19" fillId="0" borderId="0" xfId="89" applyFont="1" applyFill="1" applyAlignment="1">
      <alignment vertical="center"/>
    </xf>
    <xf numFmtId="181" fontId="19" fillId="0" borderId="0" xfId="89" applyNumberFormat="1" applyFont="1" applyFill="1" applyAlignment="1">
      <alignment vertical="center"/>
    </xf>
    <xf numFmtId="0" fontId="14" fillId="0" borderId="0" xfId="89" applyFont="1" applyFill="1" applyAlignment="1">
      <alignment horizontal="center" vertical="center"/>
    </xf>
    <xf numFmtId="0" fontId="15" fillId="0" borderId="0" xfId="89" applyFont="1" applyFill="1" applyAlignment="1">
      <alignment horizontal="center" vertical="center"/>
    </xf>
    <xf numFmtId="181" fontId="13" fillId="0" borderId="0" xfId="89" applyNumberFormat="1" applyFont="1" applyFill="1" applyAlignment="1">
      <alignment horizontal="right" vertical="center"/>
    </xf>
    <xf numFmtId="0" fontId="21" fillId="0" borderId="1" xfId="89" applyFont="1" applyFill="1" applyBorder="1" applyAlignment="1">
      <alignment horizontal="center" vertical="center"/>
    </xf>
    <xf numFmtId="181" fontId="21" fillId="0" borderId="1" xfId="89" applyNumberFormat="1" applyFont="1" applyFill="1" applyBorder="1" applyAlignment="1">
      <alignment horizontal="center" vertical="center"/>
    </xf>
    <xf numFmtId="0" fontId="21" fillId="0" borderId="1" xfId="89" applyFont="1" applyFill="1" applyBorder="1" applyAlignment="1">
      <alignment horizontal="left" vertical="center"/>
    </xf>
    <xf numFmtId="0" fontId="22" fillId="0" borderId="1" xfId="89" applyFont="1" applyFill="1" applyBorder="1" applyAlignment="1">
      <alignment vertical="center"/>
    </xf>
    <xf numFmtId="49" fontId="21" fillId="0" borderId="1" xfId="89" applyNumberFormat="1" applyFont="1" applyFill="1" applyBorder="1" applyAlignment="1">
      <alignment horizontal="left" vertical="center" indent="1"/>
    </xf>
    <xf numFmtId="181" fontId="21" fillId="0" borderId="1" xfId="89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181" fontId="13" fillId="0" borderId="0" xfId="89" applyNumberFormat="1" applyFont="1" applyFill="1" applyAlignment="1">
      <alignment vertical="center"/>
    </xf>
    <xf numFmtId="181" fontId="21" fillId="0" borderId="1" xfId="89" applyNumberFormat="1" applyFont="1" applyFill="1" applyBorder="1" applyAlignment="1">
      <alignment vertical="center"/>
    </xf>
    <xf numFmtId="183" fontId="21" fillId="0" borderId="1" xfId="89" applyNumberFormat="1" applyFont="1" applyFill="1" applyBorder="1" applyAlignment="1">
      <alignment horizontal="right" vertical="center"/>
    </xf>
    <xf numFmtId="0" fontId="21" fillId="0" borderId="1" xfId="89" applyFont="1" applyFill="1" applyBorder="1" applyAlignment="1">
      <alignment vertical="center"/>
    </xf>
    <xf numFmtId="181" fontId="13" fillId="0" borderId="1" xfId="89" applyNumberFormat="1" applyFont="1" applyFill="1" applyBorder="1" applyAlignment="1">
      <alignment horizontal="right" vertical="center"/>
    </xf>
    <xf numFmtId="0" fontId="21" fillId="0" borderId="4" xfId="89" applyFont="1" applyFill="1" applyBorder="1" applyAlignment="1">
      <alignment horizontal="left" vertical="center"/>
    </xf>
    <xf numFmtId="0" fontId="21" fillId="0" borderId="6" xfId="89" applyFont="1" applyFill="1" applyBorder="1" applyAlignment="1">
      <alignment vertical="center"/>
    </xf>
    <xf numFmtId="0" fontId="21" fillId="0" borderId="4" xfId="89" applyFont="1" applyFill="1" applyBorder="1" applyAlignment="1">
      <alignment horizontal="center" vertical="center"/>
    </xf>
    <xf numFmtId="0" fontId="21" fillId="0" borderId="6" xfId="89" applyFont="1" applyFill="1" applyBorder="1" applyAlignment="1">
      <alignment horizontal="center" vertical="center"/>
    </xf>
    <xf numFmtId="181" fontId="16" fillId="0" borderId="1" xfId="89" applyNumberFormat="1" applyFont="1" applyFill="1" applyBorder="1" applyAlignment="1">
      <alignment vertical="center"/>
    </xf>
    <xf numFmtId="0" fontId="13" fillId="0" borderId="0" xfId="104" applyFont="1" applyFill="1" applyAlignment="1">
      <alignment wrapText="1"/>
    </xf>
    <xf numFmtId="0" fontId="17" fillId="0" borderId="0" xfId="104" applyFont="1" applyFill="1" applyAlignment="1">
      <alignment horizontal="center" vertical="center" wrapText="1"/>
    </xf>
    <xf numFmtId="0" fontId="21" fillId="0" borderId="0" xfId="104" applyFont="1" applyFill="1" applyAlignment="1">
      <alignment horizontal="center" vertical="center" wrapText="1"/>
    </xf>
    <xf numFmtId="0" fontId="21" fillId="0" borderId="0" xfId="104" applyFont="1" applyFill="1" applyAlignment="1">
      <alignment wrapText="1"/>
    </xf>
    <xf numFmtId="0" fontId="19" fillId="0" borderId="0" xfId="104" applyFont="1" applyFill="1" applyAlignment="1">
      <alignment wrapText="1"/>
    </xf>
    <xf numFmtId="0" fontId="13" fillId="0" borderId="0" xfId="106" applyFont="1" applyFill="1" applyBorder="1" applyAlignment="1">
      <alignment horizontal="left" vertical="center" wrapText="1"/>
    </xf>
    <xf numFmtId="0" fontId="25" fillId="0" borderId="0" xfId="106" applyFont="1" applyFill="1" applyBorder="1" applyAlignment="1">
      <alignment horizontal="left" vertical="center" wrapText="1"/>
    </xf>
    <xf numFmtId="49" fontId="14" fillId="0" borderId="0" xfId="104" applyNumberFormat="1" applyFont="1" applyFill="1" applyAlignment="1">
      <alignment horizontal="centerContinuous" vertical="center" wrapText="1"/>
    </xf>
    <xf numFmtId="49" fontId="15" fillId="0" borderId="0" xfId="104" applyNumberFormat="1" applyFont="1" applyFill="1" applyAlignment="1">
      <alignment horizontal="centerContinuous" vertical="center" wrapText="1"/>
    </xf>
    <xf numFmtId="0" fontId="21" fillId="0" borderId="0" xfId="104" applyFont="1" applyFill="1" applyAlignment="1">
      <alignment horizontal="center" wrapText="1"/>
    </xf>
    <xf numFmtId="181" fontId="26" fillId="0" borderId="0" xfId="105" applyNumberFormat="1" applyFont="1" applyFill="1" applyAlignment="1">
      <alignment horizontal="right" vertical="top"/>
      <protection locked="0"/>
    </xf>
    <xf numFmtId="0" fontId="17" fillId="0" borderId="1" xfId="104" applyFont="1" applyFill="1" applyBorder="1" applyAlignment="1">
      <alignment horizontal="center" vertical="center" wrapText="1"/>
    </xf>
    <xf numFmtId="1" fontId="17" fillId="0" borderId="1" xfId="104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04" applyFont="1" applyFill="1" applyBorder="1" applyAlignment="1">
      <alignment horizontal="center" vertical="center" wrapText="1"/>
    </xf>
    <xf numFmtId="180" fontId="13" fillId="0" borderId="1" xfId="104" applyNumberFormat="1" applyFont="1" applyFill="1" applyBorder="1" applyAlignment="1">
      <alignment horizontal="right" vertical="center" wrapText="1"/>
    </xf>
    <xf numFmtId="0" fontId="21" fillId="0" borderId="0" xfId="104" applyFont="1" applyFill="1" applyBorder="1" applyAlignment="1">
      <alignment horizontal="center" vertical="center" wrapText="1"/>
    </xf>
    <xf numFmtId="0" fontId="13" fillId="0" borderId="0" xfId="104" applyFont="1" applyFill="1" applyBorder="1" applyAlignment="1">
      <alignment wrapText="1"/>
    </xf>
    <xf numFmtId="0" fontId="21" fillId="0" borderId="1" xfId="104" applyFont="1" applyFill="1" applyBorder="1" applyAlignment="1">
      <alignment horizontal="center" vertical="center" wrapText="1"/>
    </xf>
    <xf numFmtId="0" fontId="21" fillId="0" borderId="0" xfId="104" applyFont="1" applyFill="1" applyBorder="1" applyAlignment="1">
      <alignment wrapText="1"/>
    </xf>
    <xf numFmtId="0" fontId="18" fillId="0" borderId="0" xfId="104" applyFont="1" applyFill="1" applyAlignment="1">
      <alignment horizontal="center" wrapText="1"/>
    </xf>
    <xf numFmtId="0" fontId="27" fillId="0" borderId="0" xfId="105" applyFont="1" applyFill="1" applyAlignment="1">
      <alignment vertical="top"/>
      <protection locked="0"/>
    </xf>
    <xf numFmtId="0" fontId="14" fillId="0" borderId="0" xfId="105" applyFont="1" applyFill="1" applyAlignment="1">
      <alignment horizontal="center" vertical="center" wrapText="1"/>
      <protection locked="0"/>
    </xf>
    <xf numFmtId="0" fontId="15" fillId="0" borderId="0" xfId="105" applyFont="1" applyFill="1" applyAlignment="1">
      <alignment horizontal="center" vertical="center"/>
      <protection locked="0"/>
    </xf>
    <xf numFmtId="49" fontId="17" fillId="0" borderId="1" xfId="105" applyNumberFormat="1" applyFont="1" applyFill="1" applyBorder="1" applyAlignment="1">
      <alignment horizontal="center" vertical="center"/>
      <protection locked="0"/>
    </xf>
    <xf numFmtId="0" fontId="21" fillId="0" borderId="0" xfId="105" applyFont="1" applyFill="1" applyAlignment="1">
      <alignment vertical="top"/>
      <protection locked="0"/>
    </xf>
    <xf numFmtId="0" fontId="27" fillId="0" borderId="0" xfId="89" applyFont="1" applyFill="1" applyAlignment="1">
      <alignment vertical="center" wrapText="1"/>
    </xf>
    <xf numFmtId="49" fontId="13" fillId="0" borderId="1" xfId="105" applyNumberFormat="1" applyFont="1" applyFill="1" applyBorder="1" applyAlignment="1">
      <alignment horizontal="center" vertical="center"/>
      <protection locked="0"/>
    </xf>
    <xf numFmtId="49" fontId="13" fillId="0" borderId="1" xfId="105" applyNumberFormat="1" applyFont="1" applyFill="1" applyBorder="1" applyAlignment="1">
      <alignment horizontal="left" vertical="center"/>
      <protection locked="0"/>
    </xf>
    <xf numFmtId="179" fontId="20" fillId="0" borderId="0" xfId="105" applyNumberFormat="1" applyFont="1" applyFill="1" applyAlignment="1">
      <alignment vertical="top"/>
      <protection locked="0"/>
    </xf>
    <xf numFmtId="49" fontId="13" fillId="0" borderId="1" xfId="105" applyNumberFormat="1" applyFont="1" applyFill="1" applyBorder="1" applyAlignment="1">
      <alignment horizontal="left" vertical="center" indent="1"/>
      <protection locked="0"/>
    </xf>
    <xf numFmtId="0" fontId="20" fillId="0" borderId="0" xfId="89" applyFont="1" applyFill="1" applyAlignment="1">
      <alignment vertical="center" wrapText="1"/>
    </xf>
    <xf numFmtId="49" fontId="24" fillId="0" borderId="0" xfId="105" applyNumberFormat="1" applyFont="1" applyFill="1" applyAlignment="1">
      <alignment horizontal="left" vertical="top"/>
      <protection locked="0"/>
    </xf>
    <xf numFmtId="181" fontId="27" fillId="0" borderId="0" xfId="105" applyNumberFormat="1" applyFont="1" applyFill="1" applyAlignment="1">
      <alignment vertical="top"/>
      <protection locked="0"/>
    </xf>
    <xf numFmtId="0" fontId="27" fillId="0" borderId="0" xfId="89" applyFont="1" applyFill="1" applyAlignment="1">
      <alignment horizontal="center" vertical="center" wrapText="1"/>
    </xf>
    <xf numFmtId="0" fontId="20" fillId="0" borderId="0" xfId="89" applyFont="1" applyFill="1" applyAlignment="1">
      <alignment horizontal="center" vertical="center" wrapText="1"/>
    </xf>
    <xf numFmtId="180" fontId="13" fillId="0" borderId="1" xfId="105" applyNumberFormat="1" applyFont="1" applyFill="1" applyBorder="1" applyAlignment="1">
      <alignment vertical="center"/>
      <protection locked="0"/>
    </xf>
    <xf numFmtId="49" fontId="20" fillId="0" borderId="0" xfId="105" applyNumberFormat="1" applyFont="1" applyFill="1" applyAlignment="1">
      <alignment horizontal="left" vertical="top" indent="1"/>
      <protection locked="0"/>
    </xf>
    <xf numFmtId="49" fontId="20" fillId="0" borderId="0" xfId="105" applyNumberFormat="1" applyFont="1" applyFill="1" applyAlignment="1">
      <alignment horizontal="left" vertical="top" indent="2"/>
      <protection locked="0"/>
    </xf>
    <xf numFmtId="49" fontId="22" fillId="0" borderId="1" xfId="105" applyNumberFormat="1" applyFont="1" applyFill="1" applyBorder="1" applyAlignment="1">
      <alignment horizontal="left" vertical="center" wrapText="1" indent="1"/>
      <protection locked="0"/>
    </xf>
    <xf numFmtId="49" fontId="13" fillId="0" borderId="0" xfId="105" applyNumberFormat="1" applyFont="1" applyFill="1" applyAlignment="1">
      <alignment horizontal="left" vertical="top" indent="1"/>
      <protection locked="0"/>
    </xf>
    <xf numFmtId="49" fontId="20" fillId="0" borderId="0" xfId="89" applyNumberFormat="1" applyFont="1" applyFill="1" applyAlignment="1">
      <alignment horizontal="left" indent="1"/>
    </xf>
    <xf numFmtId="49" fontId="13" fillId="0" borderId="0" xfId="105" applyNumberFormat="1" applyFont="1" applyFill="1" applyAlignment="1">
      <alignment horizontal="left" vertical="top" indent="2"/>
      <protection locked="0"/>
    </xf>
    <xf numFmtId="49" fontId="20" fillId="0" borderId="0" xfId="89" applyNumberFormat="1" applyFont="1" applyFill="1" applyAlignment="1">
      <alignment horizontal="left" indent="2"/>
    </xf>
    <xf numFmtId="0" fontId="13" fillId="0" borderId="1" xfId="105" applyFont="1" applyFill="1" applyBorder="1" applyAlignment="1">
      <alignment horizontal="left" vertical="center" indent="2"/>
      <protection locked="0"/>
    </xf>
    <xf numFmtId="182" fontId="20" fillId="0" borderId="0" xfId="105" applyNumberFormat="1" applyFont="1" applyFill="1" applyAlignment="1">
      <alignment vertical="top"/>
      <protection locked="0"/>
    </xf>
    <xf numFmtId="0" fontId="21" fillId="0" borderId="4" xfId="105" applyFont="1" applyFill="1" applyBorder="1" applyAlignment="1">
      <alignment horizontal="center" vertical="center"/>
      <protection locked="0"/>
    </xf>
    <xf numFmtId="0" fontId="21" fillId="0" borderId="6" xfId="105" applyFont="1" applyFill="1" applyBorder="1" applyAlignment="1">
      <alignment horizontal="center" vertical="center"/>
      <protection locked="0"/>
    </xf>
    <xf numFmtId="49" fontId="20" fillId="0" borderId="0" xfId="89" applyNumberFormat="1" applyFont="1" applyFill="1" applyAlignment="1" applyProtection="1">
      <alignment horizontal="left" vertical="center" indent="1"/>
      <protection locked="0"/>
    </xf>
    <xf numFmtId="49" fontId="20" fillId="0" borderId="0" xfId="89" applyNumberFormat="1" applyFont="1" applyFill="1" applyAlignment="1" applyProtection="1">
      <alignment horizontal="left" vertical="center" indent="2"/>
      <protection locked="0"/>
    </xf>
    <xf numFmtId="180" fontId="21" fillId="0" borderId="1" xfId="105" applyNumberFormat="1" applyFont="1" applyFill="1" applyBorder="1" applyAlignment="1">
      <alignment vertical="center"/>
      <protection locked="0"/>
    </xf>
    <xf numFmtId="181" fontId="13" fillId="0" borderId="0" xfId="105" applyNumberFormat="1" applyFont="1" applyFill="1" applyAlignment="1">
      <alignment horizontal="right" vertical="center"/>
      <protection locked="0"/>
    </xf>
    <xf numFmtId="49" fontId="22" fillId="0" borderId="1" xfId="105" applyNumberFormat="1" applyFont="1" applyFill="1" applyBorder="1" applyAlignment="1">
      <alignment horizontal="left" vertical="center"/>
      <protection locked="0"/>
    </xf>
    <xf numFmtId="49" fontId="13" fillId="0" borderId="0" xfId="89" applyNumberFormat="1" applyFont="1" applyFill="1" applyAlignment="1">
      <alignment horizontal="left"/>
    </xf>
    <xf numFmtId="49" fontId="12" fillId="0" borderId="1" xfId="105" applyNumberFormat="1" applyFont="1" applyFill="1" applyBorder="1" applyAlignment="1">
      <alignment horizontal="left" vertical="center" indent="1"/>
      <protection locked="0"/>
    </xf>
    <xf numFmtId="0" fontId="22" fillId="0" borderId="4" xfId="105" applyFont="1" applyFill="1" applyBorder="1" applyAlignment="1">
      <alignment horizontal="center" vertical="center"/>
      <protection locked="0"/>
    </xf>
    <xf numFmtId="49" fontId="13" fillId="0" borderId="0" xfId="89" applyNumberFormat="1" applyFont="1" applyFill="1" applyAlignment="1" applyProtection="1">
      <alignment horizontal="left" vertical="center"/>
      <protection locked="0"/>
    </xf>
    <xf numFmtId="0" fontId="17" fillId="0" borderId="0" xfId="89" applyFont="1" applyFill="1" applyAlignment="1">
      <alignment vertical="center"/>
    </xf>
    <xf numFmtId="49" fontId="13" fillId="0" borderId="0" xfId="89" applyNumberFormat="1" applyFont="1" applyFill="1" applyAlignment="1">
      <alignment horizontal="left" vertical="center" indent="1"/>
    </xf>
    <xf numFmtId="0" fontId="17" fillId="0" borderId="1" xfId="89" applyFont="1" applyFill="1" applyBorder="1" applyAlignment="1">
      <alignment horizontal="center" vertical="center"/>
    </xf>
    <xf numFmtId="181" fontId="17" fillId="0" borderId="1" xfId="89" applyNumberFormat="1" applyFont="1" applyFill="1" applyBorder="1" applyAlignment="1">
      <alignment horizontal="center" vertical="center"/>
    </xf>
    <xf numFmtId="49" fontId="12" fillId="0" borderId="1" xfId="89" applyNumberFormat="1" applyFont="1" applyFill="1" applyBorder="1" applyAlignment="1">
      <alignment horizontal="left" vertical="center"/>
    </xf>
    <xf numFmtId="49" fontId="13" fillId="0" borderId="1" xfId="89" applyNumberFormat="1" applyFont="1" applyFill="1" applyBorder="1" applyAlignment="1">
      <alignment horizontal="left" vertical="center" indent="1"/>
    </xf>
    <xf numFmtId="49" fontId="12" fillId="0" borderId="1" xfId="89" applyNumberFormat="1" applyFont="1" applyFill="1" applyBorder="1" applyAlignment="1">
      <alignment horizontal="left" vertical="center" indent="1"/>
    </xf>
    <xf numFmtId="49" fontId="24" fillId="2" borderId="1" xfId="82" applyNumberFormat="1" applyFont="1" applyFill="1" applyBorder="1" applyAlignment="1" applyProtection="1">
      <alignment vertical="center"/>
    </xf>
    <xf numFmtId="43" fontId="0" fillId="0" borderId="1" xfId="0" applyNumberFormat="1" applyFont="1" applyFill="1" applyBorder="1" applyAlignment="1" applyProtection="1">
      <alignment vertical="center" shrinkToFit="1"/>
      <protection locked="0"/>
    </xf>
    <xf numFmtId="0" fontId="0" fillId="0" borderId="1" xfId="0" applyFont="1" applyFill="1" applyBorder="1" applyAlignment="1" applyProtection="1">
      <alignment vertical="center" shrinkToFit="1"/>
      <protection locked="0"/>
    </xf>
    <xf numFmtId="179" fontId="24" fillId="0" borderId="1" xfId="0" applyNumberFormat="1" applyFont="1" applyFill="1" applyBorder="1" applyAlignment="1" applyProtection="1">
      <alignment vertical="center" shrinkToFit="1"/>
      <protection locked="0"/>
    </xf>
    <xf numFmtId="0" fontId="24" fillId="0" borderId="1" xfId="82" applyFont="1" applyBorder="1" applyAlignment="1" applyProtection="1">
      <alignment vertical="center"/>
      <protection locked="0"/>
    </xf>
    <xf numFmtId="43" fontId="24" fillId="0" borderId="1" xfId="0" applyNumberFormat="1" applyFont="1" applyFill="1" applyBorder="1" applyAlignment="1" applyProtection="1">
      <alignment vertical="center" shrinkToFit="1"/>
    </xf>
    <xf numFmtId="43" fontId="24" fillId="0" borderId="1" xfId="0" applyNumberFormat="1" applyFont="1" applyFill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49" fontId="24" fillId="0" borderId="1" xfId="0" applyNumberFormat="1" applyFont="1" applyBorder="1" applyAlignment="1" applyProtection="1">
      <alignment vertical="center"/>
    </xf>
    <xf numFmtId="0" fontId="13" fillId="0" borderId="1" xfId="104" applyFont="1" applyFill="1" applyBorder="1" applyAlignment="1">
      <alignment wrapText="1"/>
    </xf>
    <xf numFmtId="0" fontId="28" fillId="0" borderId="1" xfId="104" applyFont="1" applyFill="1" applyBorder="1" applyAlignment="1">
      <alignment horizontal="center" wrapText="1"/>
    </xf>
    <xf numFmtId="2" fontId="21" fillId="0" borderId="1" xfId="104" applyNumberFormat="1" applyFont="1" applyFill="1" applyBorder="1" applyAlignment="1">
      <alignment wrapText="1"/>
    </xf>
    <xf numFmtId="49" fontId="13" fillId="0" borderId="1" xfId="105" applyNumberFormat="1" applyFont="1" applyFill="1" applyBorder="1" applyAlignment="1">
      <alignment horizontal="right" vertical="center"/>
      <protection locked="0"/>
    </xf>
    <xf numFmtId="49" fontId="21" fillId="0" borderId="1" xfId="105" applyNumberFormat="1" applyFont="1" applyFill="1" applyBorder="1" applyAlignment="1">
      <alignment horizontal="right" vertical="center"/>
      <protection locked="0"/>
    </xf>
    <xf numFmtId="0" fontId="29" fillId="0" borderId="0" xfId="105" applyFont="1" applyFill="1" applyAlignment="1">
      <alignment vertical="top"/>
      <protection locked="0"/>
    </xf>
    <xf numFmtId="0" fontId="17" fillId="0" borderId="1" xfId="105" applyFont="1" applyFill="1" applyBorder="1" applyAlignment="1">
      <alignment horizontal="center" vertical="center"/>
      <protection locked="0"/>
    </xf>
    <xf numFmtId="181" fontId="17" fillId="0" borderId="1" xfId="105" applyNumberFormat="1" applyFont="1" applyFill="1" applyBorder="1" applyAlignment="1">
      <alignment horizontal="center" vertical="center"/>
      <protection locked="0"/>
    </xf>
    <xf numFmtId="0" fontId="29" fillId="0" borderId="0" xfId="89" applyFont="1" applyFill="1" applyAlignment="1">
      <alignment vertical="center" wrapText="1"/>
    </xf>
    <xf numFmtId="49" fontId="30" fillId="0" borderId="1" xfId="105" applyNumberFormat="1" applyFont="1" applyFill="1" applyBorder="1" applyAlignment="1">
      <alignment horizontal="left" vertical="center"/>
      <protection locked="0"/>
    </xf>
    <xf numFmtId="0" fontId="31" fillId="2" borderId="7" xfId="82" applyFont="1" applyFill="1" applyBorder="1" applyAlignment="1">
      <alignment horizontal="right" vertical="center"/>
    </xf>
    <xf numFmtId="49" fontId="32" fillId="0" borderId="1" xfId="105" applyNumberFormat="1" applyFont="1" applyFill="1" applyBorder="1" applyAlignment="1">
      <alignment horizontal="left" vertical="center" indent="1"/>
      <protection locked="0"/>
    </xf>
    <xf numFmtId="3" fontId="24" fillId="2" borderId="1" xfId="82" applyNumberFormat="1" applyFont="1" applyFill="1" applyBorder="1" applyAlignment="1" applyProtection="1">
      <alignment horizontal="left" vertical="center"/>
    </xf>
    <xf numFmtId="0" fontId="33" fillId="2" borderId="7" xfId="82" applyFont="1" applyFill="1" applyBorder="1" applyAlignment="1">
      <alignment horizontal="right" vertical="center"/>
    </xf>
    <xf numFmtId="49" fontId="32" fillId="0" borderId="1" xfId="105" applyNumberFormat="1" applyFont="1" applyFill="1" applyBorder="1" applyAlignment="1">
      <alignment horizontal="right" vertical="center"/>
      <protection locked="0"/>
    </xf>
    <xf numFmtId="0" fontId="33" fillId="2" borderId="1" xfId="82" applyFont="1" applyFill="1" applyBorder="1" applyAlignment="1">
      <alignment vertical="center"/>
    </xf>
    <xf numFmtId="49" fontId="32" fillId="0" borderId="1" xfId="105" applyNumberFormat="1" applyFont="1" applyFill="1" applyBorder="1" applyAlignment="1">
      <alignment horizontal="left" vertical="center"/>
      <protection locked="0"/>
    </xf>
    <xf numFmtId="49" fontId="24" fillId="3" borderId="1" xfId="0" applyNumberFormat="1" applyFont="1" applyFill="1" applyBorder="1" applyAlignment="1" applyProtection="1">
      <alignment vertical="center"/>
      <protection locked="0"/>
    </xf>
    <xf numFmtId="2" fontId="33" fillId="3" borderId="1" xfId="0" applyNumberFormat="1" applyFont="1" applyFill="1" applyBorder="1" applyAlignment="1" applyProtection="1">
      <alignment vertical="center"/>
      <protection locked="0"/>
    </xf>
    <xf numFmtId="184" fontId="31" fillId="0" borderId="1" xfId="105" applyNumberFormat="1" applyFont="1" applyFill="1" applyBorder="1" applyAlignment="1">
      <alignment horizontal="right" vertical="center"/>
      <protection locked="0"/>
    </xf>
    <xf numFmtId="49" fontId="12" fillId="0" borderId="1" xfId="105" applyNumberFormat="1" applyFont="1" applyFill="1" applyBorder="1" applyAlignment="1">
      <alignment horizontal="left" vertical="center" wrapText="1" indent="1"/>
      <protection locked="0"/>
    </xf>
    <xf numFmtId="184" fontId="33" fillId="0" borderId="1" xfId="105" applyNumberFormat="1" applyFont="1" applyFill="1" applyBorder="1" applyAlignment="1">
      <alignment horizontal="right" vertical="center"/>
      <protection locked="0"/>
    </xf>
    <xf numFmtId="49" fontId="32" fillId="0" borderId="1" xfId="105" applyNumberFormat="1" applyFont="1" applyFill="1" applyBorder="1" applyAlignment="1">
      <alignment horizontal="left" vertical="center" indent="2"/>
      <protection locked="0"/>
    </xf>
    <xf numFmtId="184" fontId="31" fillId="0" borderId="1" xfId="105" applyNumberFormat="1" applyFont="1" applyFill="1" applyBorder="1" applyAlignment="1">
      <alignment vertical="center"/>
      <protection locked="0"/>
    </xf>
    <xf numFmtId="49" fontId="13" fillId="0" borderId="1" xfId="105" applyNumberFormat="1" applyFont="1" applyFill="1" applyBorder="1" applyAlignment="1">
      <alignment horizontal="left" vertical="center" wrapText="1" indent="1"/>
      <protection locked="0"/>
    </xf>
    <xf numFmtId="184" fontId="33" fillId="0" borderId="1" xfId="105" applyNumberFormat="1" applyFont="1" applyFill="1" applyBorder="1" applyAlignment="1">
      <alignment vertical="center"/>
      <protection locked="0"/>
    </xf>
    <xf numFmtId="184" fontId="33" fillId="0" borderId="1" xfId="0" applyNumberFormat="1" applyFont="1" applyFill="1" applyBorder="1" applyAlignment="1">
      <alignment vertical="center"/>
    </xf>
    <xf numFmtId="3" fontId="24" fillId="0" borderId="1" xfId="0" applyNumberFormat="1" applyFont="1" applyFill="1" applyBorder="1" applyAlignment="1" applyProtection="1">
      <alignment vertical="center"/>
    </xf>
    <xf numFmtId="49" fontId="32" fillId="0" borderId="1" xfId="105" applyNumberFormat="1" applyFont="1" applyFill="1" applyBorder="1" applyAlignment="1">
      <alignment horizontal="right" vertical="top"/>
      <protection locked="0"/>
    </xf>
    <xf numFmtId="0" fontId="24" fillId="0" borderId="1" xfId="0" applyFont="1" applyFill="1" applyBorder="1" applyAlignment="1">
      <alignment horizontal="left" vertical="center"/>
    </xf>
    <xf numFmtId="49" fontId="32" fillId="0" borderId="1" xfId="105" applyNumberFormat="1" applyFont="1" applyFill="1" applyBorder="1" applyAlignment="1">
      <alignment horizontal="center" vertical="top"/>
      <protection locked="0"/>
    </xf>
    <xf numFmtId="49" fontId="30" fillId="0" borderId="1" xfId="105" applyNumberFormat="1" applyFont="1" applyFill="1" applyBorder="1" applyAlignment="1">
      <alignment horizontal="left" vertical="top"/>
      <protection locked="0"/>
    </xf>
    <xf numFmtId="3" fontId="28" fillId="0" borderId="1" xfId="0" applyNumberFormat="1" applyFont="1" applyFill="1" applyBorder="1" applyAlignment="1" applyProtection="1">
      <alignment horizontal="left" vertical="center"/>
    </xf>
    <xf numFmtId="184" fontId="31" fillId="0" borderId="1" xfId="0" applyNumberFormat="1" applyFont="1" applyFill="1" applyBorder="1" applyAlignment="1">
      <alignment vertical="center"/>
    </xf>
    <xf numFmtId="0" fontId="33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84" fontId="31" fillId="0" borderId="1" xfId="105" applyNumberFormat="1" applyFont="1" applyFill="1" applyBorder="1" applyAlignment="1">
      <alignment vertical="top"/>
      <protection locked="0"/>
    </xf>
    <xf numFmtId="184" fontId="33" fillId="0" borderId="1" xfId="105" applyNumberFormat="1" applyFont="1" applyFill="1" applyBorder="1" applyAlignment="1">
      <alignment vertical="top"/>
      <protection locked="0"/>
    </xf>
    <xf numFmtId="49" fontId="32" fillId="3" borderId="1" xfId="0" applyNumberFormat="1" applyFont="1" applyFill="1" applyBorder="1" applyAlignment="1" applyProtection="1">
      <alignment horizontal="right" vertical="center"/>
      <protection locked="0"/>
    </xf>
    <xf numFmtId="2" fontId="28" fillId="3" borderId="1" xfId="0" applyNumberFormat="1" applyFont="1" applyFill="1" applyBorder="1" applyAlignment="1" applyProtection="1">
      <alignment vertical="center"/>
      <protection locked="0"/>
    </xf>
    <xf numFmtId="49" fontId="32" fillId="3" borderId="1" xfId="0" applyNumberFormat="1" applyFont="1" applyFill="1" applyBorder="1" applyAlignment="1" applyProtection="1">
      <alignment vertical="center"/>
      <protection locked="0"/>
    </xf>
    <xf numFmtId="2" fontId="24" fillId="3" borderId="1" xfId="0" applyNumberFormat="1" applyFont="1" applyFill="1" applyBorder="1" applyAlignment="1" applyProtection="1">
      <alignment vertical="center"/>
      <protection locked="0"/>
    </xf>
    <xf numFmtId="0" fontId="24" fillId="0" borderId="0" xfId="105" applyFont="1" applyFill="1" applyAlignment="1">
      <alignment vertical="top"/>
      <protection locked="0"/>
    </xf>
    <xf numFmtId="49" fontId="32" fillId="3" borderId="4" xfId="0" applyNumberFormat="1" applyFont="1" applyFill="1" applyBorder="1" applyAlignment="1" applyProtection="1">
      <alignment horizontal="right" vertical="center"/>
      <protection locked="0"/>
    </xf>
    <xf numFmtId="49" fontId="28" fillId="0" borderId="4" xfId="105" applyNumberFormat="1" applyFont="1" applyFill="1" applyBorder="1" applyAlignment="1">
      <alignment horizontal="center" vertical="center"/>
      <protection locked="0"/>
    </xf>
    <xf numFmtId="49" fontId="28" fillId="0" borderId="1" xfId="105" applyNumberFormat="1" applyFont="1" applyFill="1" applyBorder="1" applyAlignment="1">
      <alignment horizontal="center" vertical="center"/>
      <protection locked="0"/>
    </xf>
    <xf numFmtId="183" fontId="31" fillId="0" borderId="1" xfId="105" applyNumberFormat="1" applyFont="1" applyFill="1" applyBorder="1" applyAlignment="1">
      <alignment vertical="top"/>
      <protection locked="0"/>
    </xf>
    <xf numFmtId="181" fontId="29" fillId="0" borderId="0" xfId="105" applyNumberFormat="1" applyFont="1" applyFill="1" applyAlignment="1">
      <alignment vertical="top"/>
      <protection locked="0"/>
    </xf>
    <xf numFmtId="0" fontId="29" fillId="0" borderId="0" xfId="89" applyFont="1" applyFill="1" applyAlignment="1">
      <alignment horizontal="center" vertical="center" wrapText="1"/>
    </xf>
    <xf numFmtId="183" fontId="21" fillId="0" borderId="1" xfId="105" applyNumberFormat="1" applyFont="1" applyFill="1" applyBorder="1" applyAlignment="1">
      <alignment vertical="center"/>
      <protection locked="0"/>
    </xf>
    <xf numFmtId="49" fontId="12" fillId="0" borderId="1" xfId="105" applyNumberFormat="1" applyFont="1" applyFill="1" applyBorder="1" applyAlignment="1">
      <alignment horizontal="left" vertical="center"/>
      <protection locked="0"/>
    </xf>
    <xf numFmtId="179" fontId="18" fillId="2" borderId="1" xfId="83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3" fontId="24" fillId="0" borderId="1" xfId="0" applyNumberFormat="1" applyFont="1" applyFill="1" applyBorder="1" applyAlignment="1" applyProtection="1">
      <alignment horizontal="left" vertical="center"/>
    </xf>
    <xf numFmtId="179" fontId="18" fillId="0" borderId="1" xfId="83" applyNumberFormat="1" applyFont="1" applyFill="1" applyBorder="1" applyAlignment="1">
      <alignment vertical="center"/>
    </xf>
    <xf numFmtId="184" fontId="21" fillId="0" borderId="1" xfId="105" applyNumberFormat="1" applyFont="1" applyFill="1" applyBorder="1" applyAlignment="1">
      <alignment vertical="center"/>
      <protection locked="0"/>
    </xf>
    <xf numFmtId="180" fontId="21" fillId="0" borderId="0" xfId="105" applyNumberFormat="1" applyFont="1" applyFill="1" applyBorder="1" applyAlignment="1">
      <alignment vertical="center"/>
      <protection locked="0"/>
    </xf>
    <xf numFmtId="3" fontId="0" fillId="0" borderId="1" xfId="0" applyNumberFormat="1" applyFont="1" applyFill="1" applyBorder="1" applyAlignment="1" applyProtection="1">
      <alignment vertical="center"/>
    </xf>
    <xf numFmtId="0" fontId="12" fillId="0" borderId="1" xfId="89" applyNumberFormat="1" applyFont="1" applyFill="1" applyBorder="1" applyAlignment="1">
      <alignment horizontal="right" vertical="center"/>
    </xf>
    <xf numFmtId="0" fontId="33" fillId="3" borderId="1" xfId="0" applyFont="1" applyFill="1" applyBorder="1" applyAlignment="1">
      <alignment vertical="center"/>
    </xf>
    <xf numFmtId="1" fontId="33" fillId="3" borderId="1" xfId="0" applyNumberFormat="1" applyFont="1" applyFill="1" applyBorder="1" applyAlignment="1" applyProtection="1">
      <alignment vertical="center"/>
      <protection locked="0"/>
    </xf>
    <xf numFmtId="184" fontId="19" fillId="0" borderId="1" xfId="89" applyNumberFormat="1" applyFont="1" applyFill="1" applyBorder="1" applyAlignment="1">
      <alignment vertical="center"/>
    </xf>
    <xf numFmtId="49" fontId="14" fillId="0" borderId="0" xfId="104" applyNumberFormat="1" applyFont="1" applyFill="1" applyAlignment="1">
      <alignment horizontal="center" vertical="center" wrapText="1"/>
    </xf>
    <xf numFmtId="0" fontId="34" fillId="0" borderId="1" xfId="0" applyFont="1" applyBorder="1" applyAlignment="1" applyProtection="1">
      <alignment vertical="center"/>
    </xf>
    <xf numFmtId="43" fontId="23" fillId="0" borderId="1" xfId="0" applyNumberFormat="1" applyFont="1" applyFill="1" applyBorder="1" applyAlignment="1" applyProtection="1">
      <alignment horizontal="right" shrinkToFit="1"/>
      <protection locked="0"/>
    </xf>
    <xf numFmtId="49" fontId="34" fillId="2" borderId="1" xfId="82" applyNumberFormat="1" applyFont="1" applyFill="1" applyBorder="1" applyAlignment="1" applyProtection="1">
      <alignment vertical="center"/>
    </xf>
    <xf numFmtId="49" fontId="34" fillId="2" borderId="1" xfId="0" applyNumberFormat="1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 applyProtection="1">
      <alignment shrinkToFit="1"/>
      <protection locked="0"/>
    </xf>
    <xf numFmtId="49" fontId="34" fillId="0" borderId="1" xfId="0" applyNumberFormat="1" applyFont="1" applyFill="1" applyBorder="1" applyAlignment="1">
      <alignment horizontal="left"/>
    </xf>
    <xf numFmtId="49" fontId="34" fillId="0" borderId="1" xfId="0" applyNumberFormat="1" applyFont="1" applyBorder="1" applyAlignment="1">
      <alignment horizontal="left"/>
    </xf>
    <xf numFmtId="0" fontId="19" fillId="0" borderId="1" xfId="104" applyFont="1" applyFill="1" applyBorder="1" applyAlignment="1">
      <alignment wrapText="1"/>
    </xf>
    <xf numFmtId="2" fontId="16" fillId="0" borderId="1" xfId="104" applyNumberFormat="1" applyFont="1" applyFill="1" applyBorder="1" applyAlignment="1">
      <alignment wrapText="1"/>
    </xf>
    <xf numFmtId="49" fontId="12" fillId="0" borderId="1" xfId="105" applyNumberFormat="1" applyFont="1" applyFill="1" applyBorder="1" applyAlignment="1">
      <alignment horizontal="center" vertical="center"/>
      <protection locked="0"/>
    </xf>
    <xf numFmtId="180" fontId="13" fillId="0" borderId="1" xfId="105" applyNumberFormat="1" applyFont="1" applyFill="1" applyBorder="1" applyAlignment="1">
      <alignment horizontal="center" vertical="center"/>
      <protection locked="0"/>
    </xf>
    <xf numFmtId="178" fontId="13" fillId="0" borderId="1" xfId="105" applyNumberFormat="1" applyFont="1" applyFill="1" applyBorder="1" applyAlignment="1">
      <alignment horizontal="center" vertical="center"/>
      <protection locked="0"/>
    </xf>
    <xf numFmtId="179" fontId="13" fillId="0" borderId="1" xfId="105" applyNumberFormat="1" applyFont="1" applyFill="1" applyBorder="1" applyAlignment="1">
      <alignment horizontal="center" vertical="center"/>
      <protection locked="0"/>
    </xf>
    <xf numFmtId="180" fontId="21" fillId="0" borderId="1" xfId="105" applyNumberFormat="1" applyFont="1" applyFill="1" applyBorder="1" applyAlignment="1">
      <alignment horizontal="center" vertical="center"/>
      <protection locked="0"/>
    </xf>
    <xf numFmtId="178" fontId="21" fillId="0" borderId="1" xfId="105" applyNumberFormat="1" applyFont="1" applyFill="1" applyBorder="1" applyAlignment="1">
      <alignment horizontal="center" vertical="center"/>
      <protection locked="0"/>
    </xf>
    <xf numFmtId="179" fontId="21" fillId="0" borderId="1" xfId="105" applyNumberFormat="1" applyFont="1" applyFill="1" applyBorder="1" applyAlignment="1">
      <alignment horizontal="center" vertical="center"/>
      <protection locked="0"/>
    </xf>
    <xf numFmtId="49" fontId="21" fillId="0" borderId="0" xfId="89" applyNumberFormat="1" applyFont="1" applyFill="1" applyAlignment="1">
      <alignment horizontal="left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5" fillId="0" borderId="4" xfId="0" applyNumberFormat="1" applyFont="1" applyBorder="1" applyAlignment="1">
      <alignment horizontal="center" vertical="center" wrapText="1"/>
    </xf>
    <xf numFmtId="49" fontId="35" fillId="0" borderId="6" xfId="0" applyNumberFormat="1" applyFont="1" applyBorder="1" applyAlignment="1">
      <alignment horizontal="center" vertical="center" wrapText="1"/>
    </xf>
    <xf numFmtId="49" fontId="21" fillId="0" borderId="0" xfId="105" applyNumberFormat="1" applyFont="1" applyFill="1" applyAlignment="1">
      <alignment horizontal="left" vertical="top" indent="1"/>
      <protection locked="0"/>
    </xf>
    <xf numFmtId="0" fontId="33" fillId="3" borderId="6" xfId="0" applyFont="1" applyFill="1" applyBorder="1" applyAlignment="1">
      <alignment vertical="center"/>
    </xf>
    <xf numFmtId="1" fontId="33" fillId="3" borderId="1" xfId="0" applyNumberFormat="1" applyFont="1" applyFill="1" applyBorder="1" applyAlignment="1">
      <alignment vertical="center"/>
    </xf>
    <xf numFmtId="49" fontId="21" fillId="0" borderId="6" xfId="105" applyNumberFormat="1" applyFont="1" applyFill="1" applyBorder="1" applyAlignment="1">
      <alignment horizontal="left" vertical="center"/>
      <protection locked="0"/>
    </xf>
    <xf numFmtId="49" fontId="21" fillId="0" borderId="0" xfId="89" applyNumberFormat="1" applyFont="1" applyFill="1" applyAlignment="1">
      <alignment horizontal="left" indent="1"/>
    </xf>
    <xf numFmtId="180" fontId="33" fillId="3" borderId="6" xfId="0" applyNumberFormat="1" applyFont="1" applyFill="1" applyBorder="1" applyAlignment="1" applyProtection="1">
      <alignment horizontal="left" vertical="center"/>
      <protection locked="0"/>
    </xf>
    <xf numFmtId="2" fontId="34" fillId="0" borderId="0" xfId="0" applyNumberFormat="1" applyFont="1" applyFill="1" applyAlignment="1" applyProtection="1">
      <alignment vertical="center"/>
      <protection locked="0"/>
    </xf>
    <xf numFmtId="0" fontId="36" fillId="3" borderId="1" xfId="0" applyNumberFormat="1" applyFont="1" applyFill="1" applyBorder="1" applyAlignment="1">
      <alignment horizontal="right" vertical="top"/>
    </xf>
    <xf numFmtId="178" fontId="33" fillId="3" borderId="6" xfId="0" applyNumberFormat="1" applyFont="1" applyFill="1" applyBorder="1" applyAlignment="1" applyProtection="1">
      <alignment horizontal="left" vertical="center"/>
      <protection locked="0"/>
    </xf>
    <xf numFmtId="180" fontId="33" fillId="3" borderId="9" xfId="0" applyNumberFormat="1" applyFont="1" applyFill="1" applyBorder="1" applyAlignment="1" applyProtection="1">
      <alignment horizontal="left" vertical="center"/>
      <protection locked="0"/>
    </xf>
    <xf numFmtId="178" fontId="33" fillId="3" borderId="9" xfId="0" applyNumberFormat="1" applyFont="1" applyFill="1" applyBorder="1" applyAlignment="1" applyProtection="1">
      <alignment horizontal="left" vertical="center"/>
      <protection locked="0"/>
    </xf>
    <xf numFmtId="0" fontId="33" fillId="3" borderId="9" xfId="0" applyFont="1" applyFill="1" applyBorder="1" applyAlignment="1">
      <alignment vertical="center"/>
    </xf>
    <xf numFmtId="2" fontId="37" fillId="0" borderId="0" xfId="0" applyNumberFormat="1" applyFont="1" applyFill="1" applyAlignment="1" applyProtection="1">
      <alignment vertical="center"/>
      <protection locked="0"/>
    </xf>
    <xf numFmtId="49" fontId="27" fillId="0" borderId="0" xfId="89" applyNumberFormat="1" applyFont="1" applyFill="1" applyAlignment="1"/>
    <xf numFmtId="0" fontId="33" fillId="3" borderId="1" xfId="0" applyNumberFormat="1" applyFont="1" applyFill="1" applyBorder="1" applyAlignment="1" applyProtection="1">
      <alignment vertical="center"/>
      <protection locked="0"/>
    </xf>
    <xf numFmtId="2" fontId="27" fillId="0" borderId="0" xfId="89" applyNumberFormat="1" applyFont="1" applyFill="1" applyAlignment="1"/>
    <xf numFmtId="49" fontId="21" fillId="0" borderId="0" xfId="89" applyNumberFormat="1" applyFont="1" applyFill="1" applyAlignment="1" applyProtection="1">
      <alignment horizontal="left" vertical="center" indent="1"/>
      <protection locked="0"/>
    </xf>
    <xf numFmtId="0" fontId="33" fillId="3" borderId="6" xfId="0" applyFont="1" applyFill="1" applyBorder="1" applyAlignment="1">
      <alignment horizontal="left" vertical="center"/>
    </xf>
    <xf numFmtId="0" fontId="33" fillId="3" borderId="5" xfId="0" applyFont="1" applyFill="1" applyBorder="1" applyAlignment="1">
      <alignment vertical="center"/>
    </xf>
    <xf numFmtId="0" fontId="38" fillId="3" borderId="1" xfId="0" applyFont="1" applyFill="1" applyBorder="1" applyAlignment="1">
      <alignment vertical="center"/>
    </xf>
    <xf numFmtId="0" fontId="31" fillId="3" borderId="6" xfId="0" applyFont="1" applyFill="1" applyBorder="1" applyAlignment="1">
      <alignment horizontal="distributed" vertical="center"/>
    </xf>
    <xf numFmtId="2" fontId="33" fillId="3" borderId="1" xfId="0" applyNumberFormat="1" applyFont="1" applyFill="1" applyBorder="1" applyAlignment="1">
      <alignment vertical="center"/>
    </xf>
    <xf numFmtId="180" fontId="21" fillId="0" borderId="1" xfId="105" applyNumberFormat="1" applyFont="1" applyFill="1" applyBorder="1" applyAlignment="1">
      <alignment horizontal="right" vertical="center"/>
      <protection locked="0"/>
    </xf>
    <xf numFmtId="0" fontId="33" fillId="3" borderId="1" xfId="0" applyFont="1" applyFill="1" applyBorder="1" applyAlignment="1">
      <alignment vertical="center" wrapText="1"/>
    </xf>
    <xf numFmtId="0" fontId="21" fillId="0" borderId="0" xfId="104" applyFont="1" applyFill="1" applyAlignment="1">
      <alignment horizontal="center" vertical="center"/>
    </xf>
    <xf numFmtId="49" fontId="21" fillId="0" borderId="0" xfId="104" applyNumberFormat="1" applyFont="1" applyFill="1" applyAlignment="1">
      <alignment horizontal="left" vertical="center"/>
    </xf>
    <xf numFmtId="49" fontId="13" fillId="0" borderId="0" xfId="104" applyNumberFormat="1" applyFont="1" applyFill="1" applyAlignment="1">
      <alignment horizontal="left" indent="1"/>
    </xf>
    <xf numFmtId="0" fontId="13" fillId="0" borderId="0" xfId="104" applyFont="1" applyFill="1" applyAlignment="1"/>
    <xf numFmtId="0" fontId="25" fillId="0" borderId="0" xfId="106" applyFont="1" applyFill="1" applyBorder="1" applyAlignment="1">
      <alignment horizontal="left" vertical="center"/>
    </xf>
    <xf numFmtId="49" fontId="14" fillId="0" borderId="0" xfId="104" applyNumberFormat="1" applyFont="1" applyFill="1" applyAlignment="1">
      <alignment horizontal="center" vertical="center"/>
    </xf>
    <xf numFmtId="178" fontId="19" fillId="0" borderId="0" xfId="104" applyNumberFormat="1" applyFont="1" applyFill="1" applyAlignment="1">
      <alignment horizontal="right" vertical="center"/>
    </xf>
    <xf numFmtId="1" fontId="21" fillId="0" borderId="1" xfId="104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104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0" fontId="24" fillId="0" borderId="1" xfId="83" applyFont="1" applyFill="1" applyBorder="1" applyAlignment="1">
      <alignment vertical="center"/>
    </xf>
    <xf numFmtId="49" fontId="28" fillId="0" borderId="1" xfId="104" applyNumberFormat="1" applyFont="1" applyFill="1" applyBorder="1" applyAlignment="1">
      <alignment horizontal="left" vertical="center"/>
    </xf>
    <xf numFmtId="180" fontId="21" fillId="0" borderId="1" xfId="104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vertical="center"/>
    </xf>
    <xf numFmtId="0" fontId="22" fillId="0" borderId="4" xfId="104" applyFont="1" applyFill="1" applyBorder="1" applyAlignment="1">
      <alignment horizontal="center" vertical="center"/>
    </xf>
  </cellXfs>
  <cellStyles count="1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_2016年人代会报告附表20160104" xfId="50"/>
    <cellStyle name="_ET_STYLE_NoName_00__国库1月5日调整表" xfId="51"/>
    <cellStyle name="20% - 着色 1" xfId="52"/>
    <cellStyle name="20% - 着色 2" xfId="53"/>
    <cellStyle name="20% - 着色 3" xfId="54"/>
    <cellStyle name="20% - 着色 4" xfId="55"/>
    <cellStyle name="20% - 着色 5" xfId="56"/>
    <cellStyle name="20% - 着色 6" xfId="57"/>
    <cellStyle name="40% - 着色 1" xfId="58"/>
    <cellStyle name="40% - 着色 2" xfId="59"/>
    <cellStyle name="40% - 着色 3" xfId="60"/>
    <cellStyle name="40% - 着色 4" xfId="61"/>
    <cellStyle name="40% - 着色 5" xfId="62"/>
    <cellStyle name="40% - 着色 6" xfId="63"/>
    <cellStyle name="60% - 着色 1" xfId="64"/>
    <cellStyle name="60% - 着色 2" xfId="65"/>
    <cellStyle name="60% - 着色 3" xfId="66"/>
    <cellStyle name="60% - 着色 4" xfId="67"/>
    <cellStyle name="60% - 着色 5" xfId="68"/>
    <cellStyle name="60% - 着色 6" xfId="69"/>
    <cellStyle name="no dec" xfId="70"/>
    <cellStyle name="Normal_APR" xfId="71"/>
    <cellStyle name="百分比 2" xfId="72"/>
    <cellStyle name="表标题" xfId="73"/>
    <cellStyle name="差_发老吕2016基本支出测算11.28" xfId="74"/>
    <cellStyle name="差_全国各省民生政策标准10.7(lp稿)(1)" xfId="75"/>
    <cellStyle name="常规 10" xfId="76"/>
    <cellStyle name="常规 11" xfId="77"/>
    <cellStyle name="常规 12" xfId="78"/>
    <cellStyle name="常规 13" xfId="79"/>
    <cellStyle name="常规 14" xfId="80"/>
    <cellStyle name="常规 19" xfId="81"/>
    <cellStyle name="常规 2" xfId="82"/>
    <cellStyle name="常规 2 2" xfId="83"/>
    <cellStyle name="常规 2 3" xfId="84"/>
    <cellStyle name="常规 20" xfId="85"/>
    <cellStyle name="常规 21" xfId="86"/>
    <cellStyle name="常规 24" xfId="87"/>
    <cellStyle name="常规 26" xfId="88"/>
    <cellStyle name="常规 3" xfId="89"/>
    <cellStyle name="常规 3 2" xfId="90"/>
    <cellStyle name="常规 38" xfId="91"/>
    <cellStyle name="常规 39" xfId="92"/>
    <cellStyle name="常规 4" xfId="93"/>
    <cellStyle name="常规 40" xfId="94"/>
    <cellStyle name="常规 41" xfId="95"/>
    <cellStyle name="常规 43" xfId="96"/>
    <cellStyle name="常规 44" xfId="97"/>
    <cellStyle name="常规 45" xfId="98"/>
    <cellStyle name="常规 46" xfId="99"/>
    <cellStyle name="常规 47" xfId="100"/>
    <cellStyle name="常规 5" xfId="101"/>
    <cellStyle name="常规 6" xfId="102"/>
    <cellStyle name="常规 8" xfId="103"/>
    <cellStyle name="常规_2013.1.人代会报告附表" xfId="104"/>
    <cellStyle name="常规_功能分类1212zhangl" xfId="105"/>
    <cellStyle name="常规_人代会报告附表（定）曹铂0103" xfId="106"/>
    <cellStyle name="普通_97-917" xfId="107"/>
    <cellStyle name="千分位[0]_BT (2)" xfId="108"/>
    <cellStyle name="千分位_97-917" xfId="109"/>
    <cellStyle name="千位[0]_1" xfId="110"/>
    <cellStyle name="千位_1" xfId="111"/>
    <cellStyle name="数字" xfId="112"/>
    <cellStyle name="未定义" xfId="113"/>
    <cellStyle name="小数" xfId="114"/>
    <cellStyle name="样式 1" xfId="115"/>
    <cellStyle name="着色 1" xfId="116"/>
    <cellStyle name="着色 2" xfId="117"/>
    <cellStyle name="着色 3" xfId="118"/>
    <cellStyle name="着色 4" xfId="119"/>
    <cellStyle name="着色 5" xfId="120"/>
    <cellStyle name="着色 6" xfId="12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B37"/>
  <sheetViews>
    <sheetView tabSelected="1" workbookViewId="0">
      <selection activeCell="B38" sqref="B38"/>
    </sheetView>
  </sheetViews>
  <sheetFormatPr defaultColWidth="12" defaultRowHeight="15.75" outlineLevelCol="1"/>
  <cols>
    <col min="1" max="2" width="33.5" style="58" customWidth="1"/>
    <col min="3" max="245" width="7.875" style="58" customWidth="1"/>
    <col min="246" max="246" width="35.75" style="58" customWidth="1"/>
    <col min="247" max="247" width="12" style="58" hidden="1" customWidth="1"/>
    <col min="248" max="16384" width="12" style="58"/>
  </cols>
  <sheetData>
    <row r="1" ht="18" customHeight="1" spans="1:2">
      <c r="A1" s="43" t="s">
        <v>0</v>
      </c>
      <c r="B1" s="343"/>
    </row>
    <row r="2" ht="29.25" customHeight="1" spans="1:2">
      <c r="A2" s="344" t="s">
        <v>1</v>
      </c>
      <c r="B2" s="344"/>
    </row>
    <row r="3" ht="18.75" customHeight="1" spans="1:2">
      <c r="A3" s="46"/>
      <c r="B3" s="345" t="s">
        <v>2</v>
      </c>
    </row>
    <row r="4" s="339" customFormat="1" ht="21.75" customHeight="1" spans="1:2">
      <c r="A4" s="48" t="s">
        <v>3</v>
      </c>
      <c r="B4" s="346" t="s">
        <v>4</v>
      </c>
    </row>
    <row r="5" s="340" customFormat="1" ht="19.5" customHeight="1" spans="1:2">
      <c r="A5" s="347" t="s">
        <v>5</v>
      </c>
      <c r="B5" s="348">
        <f>SUM(B6:B20)</f>
        <v>155000</v>
      </c>
    </row>
    <row r="6" s="341" customFormat="1" ht="17.25" customHeight="1" spans="1:2">
      <c r="A6" s="349" t="s">
        <v>6</v>
      </c>
      <c r="B6" s="276">
        <v>35650</v>
      </c>
    </row>
    <row r="7" s="341" customFormat="1" ht="17.25" customHeight="1" spans="1:2">
      <c r="A7" s="349" t="s">
        <v>7</v>
      </c>
      <c r="B7" s="276">
        <v>12000</v>
      </c>
    </row>
    <row r="8" s="341" customFormat="1" ht="17.25" customHeight="1" spans="1:2">
      <c r="A8" s="349" t="s">
        <v>8</v>
      </c>
      <c r="B8" s="276"/>
    </row>
    <row r="9" s="341" customFormat="1" ht="17.25" customHeight="1" spans="1:2">
      <c r="A9" s="349" t="s">
        <v>9</v>
      </c>
      <c r="B9" s="276">
        <v>7950</v>
      </c>
    </row>
    <row r="10" s="341" customFormat="1" ht="17.25" customHeight="1" spans="1:2">
      <c r="A10" s="349" t="s">
        <v>10</v>
      </c>
      <c r="B10" s="276">
        <v>530</v>
      </c>
    </row>
    <row r="11" s="341" customFormat="1" ht="17.25" customHeight="1" spans="1:2">
      <c r="A11" s="349" t="s">
        <v>11</v>
      </c>
      <c r="B11" s="276">
        <v>5000</v>
      </c>
    </row>
    <row r="12" s="341" customFormat="1" ht="17.25" customHeight="1" spans="1:2">
      <c r="A12" s="349" t="s">
        <v>12</v>
      </c>
      <c r="B12" s="276">
        <v>9040</v>
      </c>
    </row>
    <row r="13" s="341" customFormat="1" ht="17.25" customHeight="1" spans="1:2">
      <c r="A13" s="349" t="s">
        <v>13</v>
      </c>
      <c r="B13" s="276">
        <v>8500</v>
      </c>
    </row>
    <row r="14" s="341" customFormat="1" ht="17.25" customHeight="1" spans="1:2">
      <c r="A14" s="349" t="s">
        <v>14</v>
      </c>
      <c r="B14" s="276">
        <v>46200</v>
      </c>
    </row>
    <row r="15" s="341" customFormat="1" ht="17.25" customHeight="1" spans="1:2">
      <c r="A15" s="349" t="s">
        <v>15</v>
      </c>
      <c r="B15" s="276">
        <v>4500</v>
      </c>
    </row>
    <row r="16" s="341" customFormat="1" ht="17.25" customHeight="1" spans="1:2">
      <c r="A16" s="349" t="s">
        <v>16</v>
      </c>
      <c r="B16" s="276">
        <v>3500</v>
      </c>
    </row>
    <row r="17" s="341" customFormat="1" ht="17.25" customHeight="1" spans="1:2">
      <c r="A17" s="349" t="s">
        <v>17</v>
      </c>
      <c r="B17" s="276">
        <v>3050</v>
      </c>
    </row>
    <row r="18" s="341" customFormat="1" ht="17.25" customHeight="1" spans="1:2">
      <c r="A18" s="349" t="s">
        <v>18</v>
      </c>
      <c r="B18" s="276">
        <v>15850</v>
      </c>
    </row>
    <row r="19" s="341" customFormat="1" ht="17.25" customHeight="1" spans="1:2">
      <c r="A19" s="276" t="s">
        <v>19</v>
      </c>
      <c r="B19" s="276">
        <v>3230</v>
      </c>
    </row>
    <row r="20" s="341" customFormat="1" ht="17.25" customHeight="1" spans="1:2">
      <c r="A20" s="349" t="s">
        <v>20</v>
      </c>
      <c r="B20" s="276"/>
    </row>
    <row r="21" s="339" customFormat="1" ht="20.25" customHeight="1" spans="1:2">
      <c r="A21" s="350" t="s">
        <v>21</v>
      </c>
      <c r="B21" s="351">
        <f>B22+B23+B24+B26+B27</f>
        <v>61300</v>
      </c>
    </row>
    <row r="22" s="342" customFormat="1" ht="20.1" customHeight="1" spans="1:2">
      <c r="A22" s="276" t="s">
        <v>22</v>
      </c>
      <c r="B22" s="276">
        <v>16828</v>
      </c>
    </row>
    <row r="23" ht="20.1" customHeight="1" spans="1:2">
      <c r="A23" s="276" t="s">
        <v>23</v>
      </c>
      <c r="B23" s="276">
        <v>3681</v>
      </c>
    </row>
    <row r="24" ht="20.1" customHeight="1" spans="1:2">
      <c r="A24" s="276" t="s">
        <v>24</v>
      </c>
      <c r="B24" s="276">
        <v>4178</v>
      </c>
    </row>
    <row r="25" ht="20.1" customHeight="1" spans="1:2">
      <c r="A25" s="276" t="s">
        <v>25</v>
      </c>
      <c r="B25" s="276"/>
    </row>
    <row r="26" ht="20.1" customHeight="1" spans="1:2">
      <c r="A26" s="276" t="s">
        <v>26</v>
      </c>
      <c r="B26" s="276">
        <v>36603</v>
      </c>
    </row>
    <row r="27" ht="20.1" customHeight="1" spans="1:2">
      <c r="A27" s="276" t="s">
        <v>27</v>
      </c>
      <c r="B27" s="276">
        <v>10</v>
      </c>
    </row>
    <row r="28" ht="20.1" customHeight="1" spans="1:2">
      <c r="A28" s="352" t="s">
        <v>28</v>
      </c>
      <c r="B28" s="276">
        <f>B29+B33</f>
        <v>184666</v>
      </c>
    </row>
    <row r="29" ht="20.1" customHeight="1" spans="1:2">
      <c r="A29" s="352" t="s">
        <v>29</v>
      </c>
      <c r="B29" s="276">
        <f>SUM(B30:B32)</f>
        <v>152097</v>
      </c>
    </row>
    <row r="30" ht="20.1" customHeight="1" spans="1:2">
      <c r="A30" s="352" t="s">
        <v>30</v>
      </c>
      <c r="B30" s="276">
        <v>25012</v>
      </c>
    </row>
    <row r="31" ht="20.1" customHeight="1" spans="1:2">
      <c r="A31" s="352" t="s">
        <v>31</v>
      </c>
      <c r="B31" s="276">
        <v>120712</v>
      </c>
    </row>
    <row r="32" ht="20.1" customHeight="1" spans="1:2">
      <c r="A32" s="352" t="s">
        <v>32</v>
      </c>
      <c r="B32" s="276">
        <v>6373</v>
      </c>
    </row>
    <row r="33" ht="20.1" customHeight="1" spans="1:2">
      <c r="A33" s="352" t="s">
        <v>33</v>
      </c>
      <c r="B33" s="276">
        <v>32569</v>
      </c>
    </row>
    <row r="34" ht="20.1" customHeight="1" spans="1:2">
      <c r="A34" s="352" t="s">
        <v>34</v>
      </c>
      <c r="B34" s="276">
        <v>42600</v>
      </c>
    </row>
    <row r="35" ht="20.1" customHeight="1" spans="1:2">
      <c r="A35" s="352" t="s">
        <v>35</v>
      </c>
      <c r="B35" s="276">
        <v>1800</v>
      </c>
    </row>
    <row r="36" ht="20.1" customHeight="1" spans="1:2">
      <c r="A36" s="352" t="s">
        <v>36</v>
      </c>
      <c r="B36" s="276">
        <v>11752</v>
      </c>
    </row>
    <row r="37" ht="20.25" customHeight="1" spans="1:2">
      <c r="A37" s="353" t="s">
        <v>37</v>
      </c>
      <c r="B37" s="351">
        <f>B21+B5+B28+B34+B35+B36</f>
        <v>457118</v>
      </c>
    </row>
  </sheetData>
  <mergeCells count="1">
    <mergeCell ref="A2:B2"/>
  </mergeCells>
  <printOptions horizontalCentered="1"/>
  <pageMargins left="0.984027777777778" right="0.747916666666667" top="1.18055555555556" bottom="0.984027777777778" header="0.511111111111111" footer="0.511111111111111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A9" sqref="A9"/>
    </sheetView>
  </sheetViews>
  <sheetFormatPr defaultColWidth="7" defaultRowHeight="15"/>
  <cols>
    <col min="1" max="2" width="37" style="64" customWidth="1"/>
    <col min="3" max="3" width="10.375" style="60" hidden="1" customWidth="1"/>
    <col min="4" max="4" width="9.625" style="66" hidden="1" customWidth="1"/>
    <col min="5" max="5" width="8.125" style="66" hidden="1" customWidth="1"/>
    <col min="6" max="6" width="9.625" style="67" hidden="1" customWidth="1"/>
    <col min="7" max="7" width="17.5" style="67" hidden="1" customWidth="1"/>
    <col min="8" max="8" width="12.5" style="68" hidden="1" customWidth="1"/>
    <col min="9" max="9" width="7" style="69" hidden="1" customWidth="1"/>
    <col min="10" max="11" width="7" style="66" hidden="1" customWidth="1"/>
    <col min="12" max="12" width="13.875" style="66" hidden="1" customWidth="1"/>
    <col min="13" max="13" width="7.875" style="66" hidden="1" customWidth="1"/>
    <col min="14" max="14" width="9.5" style="66" hidden="1" customWidth="1"/>
    <col min="15" max="15" width="6.875" style="66" hidden="1" customWidth="1"/>
    <col min="16" max="16" width="9" style="66" hidden="1" customWidth="1"/>
    <col min="17" max="17" width="5.875" style="66" hidden="1" customWidth="1"/>
    <col min="18" max="18" width="5.25" style="66" hidden="1" customWidth="1"/>
    <col min="19" max="19" width="6.5" style="66" hidden="1" customWidth="1"/>
    <col min="20" max="21" width="7" style="66" hidden="1" customWidth="1"/>
    <col min="22" max="22" width="10.625" style="66" hidden="1" customWidth="1"/>
    <col min="23" max="23" width="10.5" style="66" hidden="1" customWidth="1"/>
    <col min="24" max="24" width="7" style="66" hidden="1" customWidth="1"/>
    <col min="25" max="16384" width="7" style="66"/>
  </cols>
  <sheetData>
    <row r="1" ht="21.75" customHeight="1" spans="1:2">
      <c r="A1" s="43" t="s">
        <v>599</v>
      </c>
      <c r="B1" s="43"/>
    </row>
    <row r="2" ht="51.75" customHeight="1" spans="1:8">
      <c r="A2" s="172" t="s">
        <v>600</v>
      </c>
      <c r="B2" s="173"/>
      <c r="F2" s="66"/>
      <c r="G2" s="66"/>
      <c r="H2" s="66"/>
    </row>
    <row r="3" spans="2:12">
      <c r="B3" s="161" t="s">
        <v>462</v>
      </c>
      <c r="D3" s="66">
        <v>12.11</v>
      </c>
      <c r="F3" s="66">
        <v>12.22</v>
      </c>
      <c r="G3" s="66"/>
      <c r="H3" s="66"/>
      <c r="L3" s="66">
        <v>1.2</v>
      </c>
    </row>
    <row r="4" s="171" customFormat="1" ht="39.75" customHeight="1" spans="1:14">
      <c r="A4" s="174" t="s">
        <v>463</v>
      </c>
      <c r="B4" s="174" t="s">
        <v>477</v>
      </c>
      <c r="C4" s="175"/>
      <c r="F4" s="176" t="s">
        <v>467</v>
      </c>
      <c r="G4" s="176" t="s">
        <v>468</v>
      </c>
      <c r="H4" s="176" t="s">
        <v>469</v>
      </c>
      <c r="I4" s="183"/>
      <c r="L4" s="176" t="s">
        <v>467</v>
      </c>
      <c r="M4" s="184" t="s">
        <v>468</v>
      </c>
      <c r="N4" s="176" t="s">
        <v>469</v>
      </c>
    </row>
    <row r="5" ht="39.75" customHeight="1" spans="1:24">
      <c r="A5" s="177"/>
      <c r="B5" s="227"/>
      <c r="C5" s="81">
        <v>105429</v>
      </c>
      <c r="D5" s="179">
        <v>595734.14</v>
      </c>
      <c r="E5" s="66">
        <f>104401+13602</f>
        <v>118003</v>
      </c>
      <c r="F5" s="67" t="s">
        <v>45</v>
      </c>
      <c r="G5" s="67" t="s">
        <v>470</v>
      </c>
      <c r="H5" s="68">
        <v>596221.15</v>
      </c>
      <c r="I5" s="69">
        <f>F5-A5</f>
        <v>201</v>
      </c>
      <c r="J5" s="124" t="e">
        <f>H5-#REF!</f>
        <v>#REF!</v>
      </c>
      <c r="K5" s="124">
        <v>75943</v>
      </c>
      <c r="L5" s="67" t="s">
        <v>45</v>
      </c>
      <c r="M5" s="67" t="s">
        <v>470</v>
      </c>
      <c r="N5" s="68">
        <v>643048.95</v>
      </c>
      <c r="O5" s="69">
        <f>L5-A5</f>
        <v>201</v>
      </c>
      <c r="P5" s="124" t="e">
        <f>N5-#REF!</f>
        <v>#REF!</v>
      </c>
      <c r="R5" s="66">
        <v>717759</v>
      </c>
      <c r="T5" s="125" t="s">
        <v>45</v>
      </c>
      <c r="U5" s="125" t="s">
        <v>470</v>
      </c>
      <c r="V5" s="126">
        <v>659380.53</v>
      </c>
      <c r="W5" s="66" t="e">
        <f>#REF!-V5</f>
        <v>#REF!</v>
      </c>
      <c r="X5" s="66">
        <f>T5-A5</f>
        <v>201</v>
      </c>
    </row>
    <row r="6" ht="39.75" customHeight="1" spans="1:22">
      <c r="A6" s="177"/>
      <c r="B6" s="180"/>
      <c r="C6" s="81"/>
      <c r="D6" s="124"/>
      <c r="J6" s="124"/>
      <c r="K6" s="124"/>
      <c r="L6" s="67"/>
      <c r="M6" s="67"/>
      <c r="N6" s="68"/>
      <c r="O6" s="69"/>
      <c r="P6" s="124"/>
      <c r="T6" s="125"/>
      <c r="U6" s="125"/>
      <c r="V6" s="126"/>
    </row>
    <row r="7" ht="39.75" customHeight="1" spans="1:23">
      <c r="A7" s="74"/>
      <c r="B7" s="228"/>
      <c r="F7" s="181" t="str">
        <f>""</f>
        <v/>
      </c>
      <c r="G7" s="181" t="str">
        <f>""</f>
        <v/>
      </c>
      <c r="H7" s="181" t="str">
        <f>""</f>
        <v/>
      </c>
      <c r="L7" s="181" t="str">
        <f>""</f>
        <v/>
      </c>
      <c r="M7" s="185" t="str">
        <f>""</f>
        <v/>
      </c>
      <c r="N7" s="181" t="str">
        <f>""</f>
        <v/>
      </c>
      <c r="V7" s="186" t="e">
        <f>#REF!+#REF!+#REF!+#REF!+#REF!+#REF!+#REF!+#REF!+#REF!+#REF!+#REF!+#REF!+#REF!+#REF!+#REF!+#REF!+#REF!+#REF!+#REF!+#REF!+#REF!</f>
        <v>#REF!</v>
      </c>
      <c r="W7" s="186" t="e">
        <f>#REF!+#REF!+#REF!+#REF!+#REF!+#REF!+#REF!+#REF!+#REF!+#REF!+#REF!+#REF!+#REF!+#REF!+#REF!+#REF!+#REF!+#REF!+#REF!+#REF!+#REF!</f>
        <v>#REF!</v>
      </c>
    </row>
    <row r="8" ht="19.5" customHeight="1" spans="16:24">
      <c r="P8" s="124"/>
      <c r="T8" s="125" t="s">
        <v>67</v>
      </c>
      <c r="U8" s="125" t="s">
        <v>68</v>
      </c>
      <c r="V8" s="126">
        <v>19998</v>
      </c>
      <c r="W8" s="66" t="e">
        <f>#REF!-V8</f>
        <v>#REF!</v>
      </c>
      <c r="X8" s="66">
        <f>T8-A8</f>
        <v>23203</v>
      </c>
    </row>
    <row r="9" ht="19.5" customHeight="1" spans="1:24">
      <c r="A9" s="64" t="s">
        <v>472</v>
      </c>
      <c r="P9" s="124"/>
      <c r="T9" s="125" t="s">
        <v>70</v>
      </c>
      <c r="U9" s="125" t="s">
        <v>71</v>
      </c>
      <c r="V9" s="126">
        <v>19998</v>
      </c>
      <c r="W9" s="66" t="e">
        <f>#REF!-V9</f>
        <v>#REF!</v>
      </c>
      <c r="X9" s="66" t="e">
        <f>T9-A9</f>
        <v>#VALUE!</v>
      </c>
    </row>
    <row r="10" ht="19.5" customHeight="1" spans="16:16">
      <c r="P10" s="124"/>
    </row>
    <row r="11" ht="19.5" customHeight="1" spans="1:16">
      <c r="A11" s="66"/>
      <c r="B11" s="66"/>
      <c r="C11" s="66"/>
      <c r="F11" s="66"/>
      <c r="G11" s="66"/>
      <c r="H11" s="66"/>
      <c r="I11" s="66"/>
      <c r="P11" s="124"/>
    </row>
    <row r="12" ht="19.5" customHeight="1" spans="1:16">
      <c r="A12" s="66"/>
      <c r="B12" s="66"/>
      <c r="C12" s="66"/>
      <c r="F12" s="66"/>
      <c r="G12" s="66"/>
      <c r="H12" s="66"/>
      <c r="I12" s="66"/>
      <c r="P12" s="124"/>
    </row>
    <row r="13" ht="19.5" customHeight="1" spans="1:16">
      <c r="A13" s="66"/>
      <c r="B13" s="66"/>
      <c r="C13" s="66"/>
      <c r="F13" s="66"/>
      <c r="G13" s="66"/>
      <c r="H13" s="66"/>
      <c r="I13" s="66"/>
      <c r="P13" s="124"/>
    </row>
    <row r="14" ht="19.5" customHeight="1" spans="1:16">
      <c r="A14" s="66"/>
      <c r="B14" s="66"/>
      <c r="C14" s="66"/>
      <c r="F14" s="66"/>
      <c r="G14" s="66"/>
      <c r="H14" s="66"/>
      <c r="I14" s="66"/>
      <c r="P14" s="124"/>
    </row>
    <row r="15" ht="19.5" customHeight="1" spans="1:16">
      <c r="A15" s="66"/>
      <c r="B15" s="66"/>
      <c r="C15" s="66"/>
      <c r="F15" s="66"/>
      <c r="G15" s="66"/>
      <c r="H15" s="66"/>
      <c r="I15" s="66"/>
      <c r="P15" s="124"/>
    </row>
    <row r="16" ht="19.5" customHeight="1" spans="1:16">
      <c r="A16" s="66"/>
      <c r="B16" s="66"/>
      <c r="C16" s="66"/>
      <c r="F16" s="66"/>
      <c r="G16" s="66"/>
      <c r="H16" s="66"/>
      <c r="I16" s="66"/>
      <c r="P16" s="124"/>
    </row>
    <row r="17" ht="19.5" customHeight="1" spans="1:16">
      <c r="A17" s="66"/>
      <c r="B17" s="66"/>
      <c r="C17" s="66"/>
      <c r="F17" s="66"/>
      <c r="G17" s="66"/>
      <c r="H17" s="66"/>
      <c r="I17" s="66"/>
      <c r="P17" s="124"/>
    </row>
    <row r="18" ht="19.5" customHeight="1" spans="1:16">
      <c r="A18" s="66"/>
      <c r="B18" s="66"/>
      <c r="C18" s="66"/>
      <c r="F18" s="66"/>
      <c r="G18" s="66"/>
      <c r="H18" s="66"/>
      <c r="I18" s="66"/>
      <c r="P18" s="124"/>
    </row>
    <row r="19" ht="19.5" customHeight="1" spans="1:16">
      <c r="A19" s="66"/>
      <c r="B19" s="66"/>
      <c r="C19" s="66"/>
      <c r="F19" s="66"/>
      <c r="G19" s="66"/>
      <c r="H19" s="66"/>
      <c r="I19" s="66"/>
      <c r="P19" s="124"/>
    </row>
    <row r="20" ht="19.5" customHeight="1" spans="1:16">
      <c r="A20" s="66"/>
      <c r="B20" s="66"/>
      <c r="C20" s="66"/>
      <c r="F20" s="66"/>
      <c r="G20" s="66"/>
      <c r="H20" s="66"/>
      <c r="I20" s="66"/>
      <c r="P20" s="124"/>
    </row>
    <row r="21" ht="19.5" customHeight="1" spans="1:16">
      <c r="A21" s="66"/>
      <c r="B21" s="66"/>
      <c r="C21" s="66"/>
      <c r="F21" s="66"/>
      <c r="G21" s="66"/>
      <c r="H21" s="66"/>
      <c r="I21" s="66"/>
      <c r="P21" s="124"/>
    </row>
    <row r="22" ht="19.5" customHeight="1" spans="1:16">
      <c r="A22" s="66"/>
      <c r="B22" s="66"/>
      <c r="C22" s="66"/>
      <c r="F22" s="66"/>
      <c r="G22" s="66"/>
      <c r="H22" s="66"/>
      <c r="I22" s="66"/>
      <c r="P22" s="124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19" sqref="B19"/>
    </sheetView>
  </sheetViews>
  <sheetFormatPr defaultColWidth="0" defaultRowHeight="15.75" outlineLevelCol="5"/>
  <cols>
    <col min="1" max="1" width="17.25" style="155" customWidth="1"/>
    <col min="2" max="2" width="113.625" style="155" customWidth="1"/>
    <col min="3" max="3" width="15" style="155" customWidth="1"/>
    <col min="4" max="4" width="8" style="155" customWidth="1"/>
    <col min="5" max="5" width="7.875" style="155" customWidth="1"/>
    <col min="6" max="6" width="8.5" style="155" hidden="1" customWidth="1"/>
    <col min="7" max="7" width="7.875" style="155" hidden="1" customWidth="1"/>
    <col min="8" max="8" width="7.875" style="155" customWidth="1"/>
    <col min="9" max="9" width="67.5" style="155" customWidth="1"/>
    <col min="10" max="253" width="7.875" style="155" customWidth="1"/>
    <col min="254" max="254" width="35.75" style="155" customWidth="1"/>
    <col min="255" max="16384" width="0" style="155" hidden="1"/>
  </cols>
  <sheetData>
    <row r="1" ht="27" customHeight="1" spans="2:3">
      <c r="B1" s="156" t="s">
        <v>601</v>
      </c>
      <c r="C1" s="157"/>
    </row>
    <row r="2" ht="39.95" customHeight="1" spans="2:3">
      <c r="B2" s="158" t="s">
        <v>602</v>
      </c>
      <c r="C2" s="159"/>
    </row>
    <row r="3" s="151" customFormat="1" ht="18.75" customHeight="1" spans="2:3">
      <c r="B3" s="160"/>
      <c r="C3" s="161" t="s">
        <v>462</v>
      </c>
    </row>
    <row r="4" s="152" customFormat="1" ht="27" customHeight="1" spans="1:4">
      <c r="A4" s="162"/>
      <c r="B4" s="162" t="s">
        <v>476</v>
      </c>
      <c r="C4" s="163" t="s">
        <v>477</v>
      </c>
      <c r="D4" s="164"/>
    </row>
    <row r="5" s="152" customFormat="1" ht="27" customHeight="1" spans="1:4">
      <c r="A5" s="214"/>
      <c r="B5" s="214"/>
      <c r="C5" s="215"/>
      <c r="D5" s="164"/>
    </row>
    <row r="6" s="152" customFormat="1" ht="27" customHeight="1" spans="1:4">
      <c r="A6" s="214"/>
      <c r="B6" s="214"/>
      <c r="C6" s="215"/>
      <c r="D6" s="164"/>
    </row>
    <row r="7" s="152" customFormat="1" ht="27" customHeight="1" spans="1:4">
      <c r="A7" s="216"/>
      <c r="B7" s="217"/>
      <c r="C7" s="215"/>
      <c r="D7" s="164"/>
    </row>
    <row r="8" s="152" customFormat="1" ht="27" customHeight="1" spans="1:4">
      <c r="A8" s="218"/>
      <c r="B8" s="218"/>
      <c r="C8" s="219"/>
      <c r="D8" s="164"/>
    </row>
    <row r="9" s="153" customFormat="1" ht="27" customHeight="1" spans="1:4">
      <c r="A9" s="218"/>
      <c r="B9" s="218"/>
      <c r="C9" s="219"/>
      <c r="D9" s="166"/>
    </row>
    <row r="10" s="151" customFormat="1" ht="27" customHeight="1" spans="1:6">
      <c r="A10" s="214"/>
      <c r="B10" s="214"/>
      <c r="C10" s="220"/>
      <c r="D10" s="167"/>
      <c r="F10" s="151">
        <v>988753</v>
      </c>
    </row>
    <row r="11" s="151" customFormat="1" ht="27" customHeight="1" spans="1:6">
      <c r="A11" s="214"/>
      <c r="B11" s="214"/>
      <c r="C11" s="220"/>
      <c r="D11" s="167"/>
      <c r="F11" s="151">
        <v>822672</v>
      </c>
    </row>
    <row r="12" s="154" customFormat="1" ht="27" customHeight="1" spans="1:4">
      <c r="A12" s="214"/>
      <c r="B12" s="214"/>
      <c r="C12" s="220"/>
      <c r="D12" s="169"/>
    </row>
    <row r="13" s="151" customFormat="1" ht="27" customHeight="1" spans="1:3">
      <c r="A13" s="214"/>
      <c r="B13" s="214"/>
      <c r="C13" s="220"/>
    </row>
    <row r="14" s="151" customFormat="1" ht="27" customHeight="1" spans="1:3">
      <c r="A14" s="214"/>
      <c r="B14" s="214"/>
      <c r="C14" s="220"/>
    </row>
    <row r="15" s="151" customFormat="1" ht="27" customHeight="1" spans="1:3">
      <c r="A15" s="221"/>
      <c r="B15" s="222"/>
      <c r="C15" s="215"/>
    </row>
    <row r="16" s="151" customFormat="1" ht="27" customHeight="1" spans="1:3">
      <c r="A16" s="223"/>
      <c r="B16" s="223"/>
      <c r="C16" s="215"/>
    </row>
    <row r="17" s="151" customFormat="1" ht="27" customHeight="1" spans="1:3">
      <c r="A17" s="224"/>
      <c r="B17" s="225"/>
      <c r="C17" s="226"/>
    </row>
    <row r="19" spans="2:2">
      <c r="B19" s="155" t="s">
        <v>472</v>
      </c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B9"/>
  <sheetViews>
    <sheetView workbookViewId="0">
      <selection activeCell="F20" sqref="F20"/>
    </sheetView>
  </sheetViews>
  <sheetFormatPr defaultColWidth="9" defaultRowHeight="15.75" outlineLevelCol="1"/>
  <cols>
    <col min="1" max="1" width="33.25" style="129" customWidth="1"/>
    <col min="2" max="2" width="33.25" style="130" customWidth="1"/>
    <col min="3" max="16384" width="9" style="129"/>
  </cols>
  <sheetData>
    <row r="1" ht="21" customHeight="1" spans="1:1">
      <c r="A1" s="127" t="s">
        <v>603</v>
      </c>
    </row>
    <row r="2" ht="24.75" customHeight="1" spans="1:2">
      <c r="A2" s="131" t="s">
        <v>604</v>
      </c>
      <c r="B2" s="131"/>
    </row>
    <row r="3" s="127" customFormat="1" ht="24" customHeight="1" spans="2:2">
      <c r="B3" s="133" t="s">
        <v>40</v>
      </c>
    </row>
    <row r="4" s="207" customFormat="1" ht="51" customHeight="1" spans="1:2">
      <c r="A4" s="209" t="s">
        <v>3</v>
      </c>
      <c r="B4" s="210" t="s">
        <v>477</v>
      </c>
    </row>
    <row r="5" s="208" customFormat="1" ht="48" customHeight="1" spans="1:2">
      <c r="A5" s="211" t="s">
        <v>605</v>
      </c>
      <c r="B5" s="212"/>
    </row>
    <row r="6" s="208" customFormat="1" ht="48" customHeight="1" spans="1:2">
      <c r="A6" s="211" t="s">
        <v>606</v>
      </c>
      <c r="B6" s="212"/>
    </row>
    <row r="7" s="208" customFormat="1" ht="48" customHeight="1" spans="1:2">
      <c r="A7" s="213" t="s">
        <v>607</v>
      </c>
      <c r="B7" s="212"/>
    </row>
    <row r="8" s="128" customFormat="1" ht="48" customHeight="1" spans="1:2">
      <c r="A8" s="134" t="s">
        <v>471</v>
      </c>
      <c r="B8" s="139"/>
    </row>
    <row r="9" spans="1:1">
      <c r="A9" s="64" t="s">
        <v>608</v>
      </c>
    </row>
  </sheetData>
  <mergeCells count="1">
    <mergeCell ref="A2:B2"/>
  </mergeCells>
  <printOptions horizontalCentered="1"/>
  <pageMargins left="0.919444444444444" right="0.747916666666667" top="0.984027777777778" bottom="0.984027777777778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X25"/>
  <sheetViews>
    <sheetView workbookViewId="0">
      <selection activeCell="A10" sqref="A10"/>
    </sheetView>
  </sheetViews>
  <sheetFormatPr defaultColWidth="7" defaultRowHeight="15"/>
  <cols>
    <col min="1" max="1" width="35.125" style="64" customWidth="1"/>
    <col min="2" max="2" width="29.625" style="65" customWidth="1"/>
    <col min="3" max="3" width="10.375" style="60" hidden="1" customWidth="1"/>
    <col min="4" max="4" width="9.625" style="66" hidden="1" customWidth="1"/>
    <col min="5" max="5" width="8.125" style="66" hidden="1" customWidth="1"/>
    <col min="6" max="6" width="9.625" style="67" hidden="1" customWidth="1"/>
    <col min="7" max="7" width="17.5" style="67" hidden="1" customWidth="1"/>
    <col min="8" max="8" width="12.5" style="68" hidden="1" customWidth="1"/>
    <col min="9" max="9" width="7" style="69" hidden="1" customWidth="1"/>
    <col min="10" max="11" width="7" style="66" hidden="1" customWidth="1"/>
    <col min="12" max="12" width="13.875" style="66" hidden="1" customWidth="1"/>
    <col min="13" max="13" width="7.875" style="66" hidden="1" customWidth="1"/>
    <col min="14" max="14" width="9.5" style="66" hidden="1" customWidth="1"/>
    <col min="15" max="15" width="6.875" style="66" hidden="1" customWidth="1"/>
    <col min="16" max="16" width="9" style="66" hidden="1" customWidth="1"/>
    <col min="17" max="17" width="5.875" style="66" hidden="1" customWidth="1"/>
    <col min="18" max="18" width="5.25" style="66" hidden="1" customWidth="1"/>
    <col min="19" max="19" width="6.5" style="66" hidden="1" customWidth="1"/>
    <col min="20" max="21" width="7" style="66" hidden="1" customWidth="1"/>
    <col min="22" max="22" width="10.625" style="66" hidden="1" customWidth="1"/>
    <col min="23" max="23" width="10.5" style="66" hidden="1" customWidth="1"/>
    <col min="24" max="24" width="7" style="66" hidden="1" customWidth="1"/>
    <col min="25" max="16384" width="7" style="66"/>
  </cols>
  <sheetData>
    <row r="1" ht="29.25" customHeight="1" spans="1:1">
      <c r="A1" s="43" t="s">
        <v>609</v>
      </c>
    </row>
    <row r="2" ht="28.5" customHeight="1" spans="1:8">
      <c r="A2" s="70" t="s">
        <v>610</v>
      </c>
      <c r="B2" s="72"/>
      <c r="F2" s="66"/>
      <c r="G2" s="66"/>
      <c r="H2" s="66"/>
    </row>
    <row r="3" s="60" customFormat="1" ht="21.75" customHeight="1" spans="1:12">
      <c r="A3" s="64"/>
      <c r="B3" s="201" t="s">
        <v>40</v>
      </c>
      <c r="D3" s="60">
        <v>12.11</v>
      </c>
      <c r="F3" s="60">
        <v>12.22</v>
      </c>
      <c r="I3" s="65"/>
      <c r="L3" s="60">
        <v>1.2</v>
      </c>
    </row>
    <row r="4" s="60" customFormat="1" ht="39" customHeight="1" spans="1:14">
      <c r="A4" s="174" t="s">
        <v>3</v>
      </c>
      <c r="B4" s="76" t="s">
        <v>4</v>
      </c>
      <c r="F4" s="77" t="s">
        <v>41</v>
      </c>
      <c r="G4" s="77" t="s">
        <v>42</v>
      </c>
      <c r="H4" s="77" t="s">
        <v>43</v>
      </c>
      <c r="I4" s="65"/>
      <c r="L4" s="77" t="s">
        <v>41</v>
      </c>
      <c r="M4" s="107" t="s">
        <v>42</v>
      </c>
      <c r="N4" s="77" t="s">
        <v>43</v>
      </c>
    </row>
    <row r="5" s="64" customFormat="1" ht="39" customHeight="1" spans="1:24">
      <c r="A5" s="202" t="s">
        <v>44</v>
      </c>
      <c r="B5" s="178"/>
      <c r="C5" s="64">
        <v>105429</v>
      </c>
      <c r="D5" s="64">
        <v>595734.14</v>
      </c>
      <c r="E5" s="64">
        <f>104401+13602</f>
        <v>118003</v>
      </c>
      <c r="F5" s="203" t="s">
        <v>45</v>
      </c>
      <c r="G5" s="203" t="s">
        <v>46</v>
      </c>
      <c r="H5" s="203">
        <v>596221.15</v>
      </c>
      <c r="I5" s="64" t="e">
        <f>F5-A5</f>
        <v>#VALUE!</v>
      </c>
      <c r="J5" s="64">
        <f>H5-B5</f>
        <v>596221.15</v>
      </c>
      <c r="K5" s="64">
        <v>75943</v>
      </c>
      <c r="L5" s="203" t="s">
        <v>45</v>
      </c>
      <c r="M5" s="203" t="s">
        <v>46</v>
      </c>
      <c r="N5" s="203">
        <v>643048.95</v>
      </c>
      <c r="O5" s="64" t="e">
        <f>L5-A5</f>
        <v>#VALUE!</v>
      </c>
      <c r="P5" s="64">
        <f>N5-B5</f>
        <v>643048.95</v>
      </c>
      <c r="R5" s="64">
        <v>717759</v>
      </c>
      <c r="T5" s="206" t="s">
        <v>45</v>
      </c>
      <c r="U5" s="206" t="s">
        <v>46</v>
      </c>
      <c r="V5" s="206">
        <v>659380.53</v>
      </c>
      <c r="W5" s="64">
        <f>B5-V5</f>
        <v>-659380.53</v>
      </c>
      <c r="X5" s="64" t="e">
        <f>T5-A5</f>
        <v>#VALUE!</v>
      </c>
    </row>
    <row r="6" s="60" customFormat="1" ht="39" customHeight="1" spans="1:24">
      <c r="A6" s="204" t="s">
        <v>607</v>
      </c>
      <c r="B6" s="93"/>
      <c r="C6" s="97"/>
      <c r="D6" s="97">
        <v>135.6</v>
      </c>
      <c r="F6" s="83" t="s">
        <v>54</v>
      </c>
      <c r="G6" s="83" t="s">
        <v>55</v>
      </c>
      <c r="H6" s="108">
        <v>135.6</v>
      </c>
      <c r="I6" s="65" t="e">
        <f>F6-A6</f>
        <v>#VALUE!</v>
      </c>
      <c r="J6" s="81">
        <f>H6-B6</f>
        <v>135.6</v>
      </c>
      <c r="K6" s="81"/>
      <c r="L6" s="83" t="s">
        <v>54</v>
      </c>
      <c r="M6" s="83" t="s">
        <v>55</v>
      </c>
      <c r="N6" s="108">
        <v>135.6</v>
      </c>
      <c r="O6" s="65" t="e">
        <f>L6-A6</f>
        <v>#VALUE!</v>
      </c>
      <c r="P6" s="81">
        <f>N6-B6</f>
        <v>135.6</v>
      </c>
      <c r="T6" s="115" t="s">
        <v>54</v>
      </c>
      <c r="U6" s="115" t="s">
        <v>55</v>
      </c>
      <c r="V6" s="116">
        <v>135.6</v>
      </c>
      <c r="W6" s="60">
        <f>B6-V6</f>
        <v>-135.6</v>
      </c>
      <c r="X6" s="60" t="e">
        <f>T6-A6</f>
        <v>#VALUE!</v>
      </c>
    </row>
    <row r="7" s="60" customFormat="1" ht="39" customHeight="1" spans="1:24">
      <c r="A7" s="202" t="s">
        <v>611</v>
      </c>
      <c r="B7" s="93"/>
      <c r="C7" s="81">
        <v>105429</v>
      </c>
      <c r="D7" s="82">
        <v>595734.14</v>
      </c>
      <c r="E7" s="60">
        <f>104401+13602</f>
        <v>118003</v>
      </c>
      <c r="F7" s="83" t="s">
        <v>45</v>
      </c>
      <c r="G7" s="83" t="s">
        <v>46</v>
      </c>
      <c r="H7" s="108">
        <v>596221.15</v>
      </c>
      <c r="I7" s="65" t="e">
        <f>F7-A7</f>
        <v>#VALUE!</v>
      </c>
      <c r="J7" s="81">
        <f>H7-B7</f>
        <v>596221.15</v>
      </c>
      <c r="K7" s="81">
        <v>75943</v>
      </c>
      <c r="L7" s="83" t="s">
        <v>45</v>
      </c>
      <c r="M7" s="83" t="s">
        <v>46</v>
      </c>
      <c r="N7" s="108">
        <v>643048.95</v>
      </c>
      <c r="O7" s="65" t="e">
        <f>L7-A7</f>
        <v>#VALUE!</v>
      </c>
      <c r="P7" s="81">
        <f>N7-B7</f>
        <v>643048.95</v>
      </c>
      <c r="R7" s="60">
        <v>717759</v>
      </c>
      <c r="T7" s="115" t="s">
        <v>45</v>
      </c>
      <c r="U7" s="115" t="s">
        <v>46</v>
      </c>
      <c r="V7" s="116">
        <v>659380.53</v>
      </c>
      <c r="W7" s="60">
        <f>B7-V7</f>
        <v>-659380.53</v>
      </c>
      <c r="X7" s="60" t="e">
        <f>T7-A7</f>
        <v>#VALUE!</v>
      </c>
    </row>
    <row r="8" s="60" customFormat="1" ht="39" customHeight="1" spans="1:24">
      <c r="A8" s="204" t="s">
        <v>607</v>
      </c>
      <c r="B8" s="93"/>
      <c r="C8" s="97"/>
      <c r="D8" s="97">
        <v>135.6</v>
      </c>
      <c r="F8" s="83" t="s">
        <v>54</v>
      </c>
      <c r="G8" s="83" t="s">
        <v>55</v>
      </c>
      <c r="H8" s="108">
        <v>135.6</v>
      </c>
      <c r="I8" s="65" t="e">
        <f>F8-A8</f>
        <v>#VALUE!</v>
      </c>
      <c r="J8" s="81">
        <f>H8-B8</f>
        <v>135.6</v>
      </c>
      <c r="K8" s="81"/>
      <c r="L8" s="83" t="s">
        <v>54</v>
      </c>
      <c r="M8" s="83" t="s">
        <v>55</v>
      </c>
      <c r="N8" s="108">
        <v>135.6</v>
      </c>
      <c r="O8" s="65" t="e">
        <f>L8-A8</f>
        <v>#VALUE!</v>
      </c>
      <c r="P8" s="81">
        <f>N8-B8</f>
        <v>135.6</v>
      </c>
      <c r="T8" s="115" t="s">
        <v>54</v>
      </c>
      <c r="U8" s="115" t="s">
        <v>55</v>
      </c>
      <c r="V8" s="116">
        <v>135.6</v>
      </c>
      <c r="W8" s="60">
        <f>B8-V8</f>
        <v>-135.6</v>
      </c>
      <c r="X8" s="60" t="e">
        <f>T8-A8</f>
        <v>#VALUE!</v>
      </c>
    </row>
    <row r="9" s="60" customFormat="1" ht="39" customHeight="1" spans="1:23">
      <c r="A9" s="205" t="s">
        <v>37</v>
      </c>
      <c r="B9" s="80"/>
      <c r="F9" s="77" t="str">
        <f>""</f>
        <v/>
      </c>
      <c r="G9" s="77" t="str">
        <f>""</f>
        <v/>
      </c>
      <c r="H9" s="77" t="str">
        <f>""</f>
        <v/>
      </c>
      <c r="I9" s="65"/>
      <c r="L9" s="77" t="str">
        <f>""</f>
        <v/>
      </c>
      <c r="M9" s="107" t="str">
        <f>""</f>
        <v/>
      </c>
      <c r="N9" s="77" t="str">
        <f>""</f>
        <v/>
      </c>
      <c r="V9" s="200" t="e">
        <f>V10+#REF!+#REF!+#REF!+#REF!+#REF!+#REF!+#REF!+#REF!+#REF!+#REF!+#REF!+#REF!+#REF!+#REF!+#REF!+#REF!+#REF!+#REF!+#REF!+#REF!</f>
        <v>#REF!</v>
      </c>
      <c r="W9" s="200" t="e">
        <f>W10+#REF!+#REF!+#REF!+#REF!+#REF!+#REF!+#REF!+#REF!+#REF!+#REF!+#REF!+#REF!+#REF!+#REF!+#REF!+#REF!+#REF!+#REF!+#REF!+#REF!</f>
        <v>#REF!</v>
      </c>
    </row>
    <row r="10" ht="19.5" customHeight="1" spans="1:24">
      <c r="A10" s="64" t="s">
        <v>608</v>
      </c>
      <c r="P10" s="124"/>
      <c r="T10" s="125" t="s">
        <v>64</v>
      </c>
      <c r="U10" s="125" t="s">
        <v>65</v>
      </c>
      <c r="V10" s="126">
        <v>19998</v>
      </c>
      <c r="W10" s="66">
        <f>B10-V10</f>
        <v>-19998</v>
      </c>
      <c r="X10" s="66" t="e">
        <f>T10-A10</f>
        <v>#VALUE!</v>
      </c>
    </row>
    <row r="11" ht="19.5" customHeight="1" spans="16:24">
      <c r="P11" s="124"/>
      <c r="T11" s="125" t="s">
        <v>67</v>
      </c>
      <c r="U11" s="125" t="s">
        <v>68</v>
      </c>
      <c r="V11" s="126">
        <v>19998</v>
      </c>
      <c r="W11" s="66">
        <f>B11-V11</f>
        <v>-19998</v>
      </c>
      <c r="X11" s="66">
        <f>T11-A11</f>
        <v>23203</v>
      </c>
    </row>
    <row r="12" ht="19.5" customHeight="1" spans="16:24">
      <c r="P12" s="124"/>
      <c r="T12" s="125" t="s">
        <v>70</v>
      </c>
      <c r="U12" s="125" t="s">
        <v>71</v>
      </c>
      <c r="V12" s="126">
        <v>19998</v>
      </c>
      <c r="W12" s="66">
        <f>B12-V12</f>
        <v>-19998</v>
      </c>
      <c r="X12" s="66">
        <f>T12-A12</f>
        <v>2320301</v>
      </c>
    </row>
    <row r="13" ht="19.5" customHeight="1" spans="16:16">
      <c r="P13" s="124"/>
    </row>
    <row r="14" ht="19.5" customHeight="1" spans="16:16">
      <c r="P14" s="124"/>
    </row>
    <row r="15" ht="19.5" customHeight="1" spans="16:16">
      <c r="P15" s="124"/>
    </row>
    <row r="16" ht="19.5" customHeight="1" spans="16:16">
      <c r="P16" s="124"/>
    </row>
    <row r="17" ht="19.5" customHeight="1" spans="16:16">
      <c r="P17" s="124"/>
    </row>
    <row r="18" ht="19.5" customHeight="1" spans="16:16">
      <c r="P18" s="124"/>
    </row>
    <row r="19" ht="19.5" customHeight="1" spans="16:16">
      <c r="P19" s="124"/>
    </row>
    <row r="20" ht="19.5" customHeight="1" spans="16:16">
      <c r="P20" s="124"/>
    </row>
    <row r="21" ht="19.5" customHeight="1" spans="16:16">
      <c r="P21" s="124"/>
    </row>
    <row r="22" ht="19.5" customHeight="1" spans="16:16">
      <c r="P22" s="124"/>
    </row>
    <row r="23" ht="19.5" customHeight="1" spans="16:16">
      <c r="P23" s="124"/>
    </row>
    <row r="24" ht="19.5" customHeight="1" spans="16:16">
      <c r="P24" s="124"/>
    </row>
    <row r="25" ht="19.5" customHeight="1" spans="16:16">
      <c r="P25" s="124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Y28"/>
  <sheetViews>
    <sheetView workbookViewId="0">
      <selection activeCell="A13" sqref="A13"/>
    </sheetView>
  </sheetViews>
  <sheetFormatPr defaultColWidth="7" defaultRowHeight="15"/>
  <cols>
    <col min="1" max="1" width="14.625" style="64" customWidth="1"/>
    <col min="2" max="2" width="46.625" style="60" customWidth="1"/>
    <col min="3" max="3" width="13" style="65" customWidth="1"/>
    <col min="4" max="4" width="10.375" style="60" hidden="1" customWidth="1"/>
    <col min="5" max="5" width="9.625" style="66" hidden="1" customWidth="1"/>
    <col min="6" max="6" width="8.125" style="66" hidden="1" customWidth="1"/>
    <col min="7" max="7" width="9.625" style="67" hidden="1" customWidth="1"/>
    <col min="8" max="8" width="17.5" style="67" hidden="1" customWidth="1"/>
    <col min="9" max="9" width="12.5" style="68" hidden="1" customWidth="1"/>
    <col min="10" max="10" width="7" style="69" hidden="1" customWidth="1"/>
    <col min="11" max="12" width="7" style="66" hidden="1" customWidth="1"/>
    <col min="13" max="13" width="13.875" style="66" hidden="1" customWidth="1"/>
    <col min="14" max="14" width="7.875" style="66" hidden="1" customWidth="1"/>
    <col min="15" max="15" width="9.5" style="66" hidden="1" customWidth="1"/>
    <col min="16" max="16" width="6.875" style="66" hidden="1" customWidth="1"/>
    <col min="17" max="17" width="9" style="66" hidden="1" customWidth="1"/>
    <col min="18" max="18" width="5.875" style="66" hidden="1" customWidth="1"/>
    <col min="19" max="19" width="5.25" style="66" hidden="1" customWidth="1"/>
    <col min="20" max="20" width="6.5" style="66" hidden="1" customWidth="1"/>
    <col min="21" max="22" width="7" style="66" hidden="1" customWidth="1"/>
    <col min="23" max="23" width="10.625" style="66" hidden="1" customWidth="1"/>
    <col min="24" max="24" width="10.5" style="66" hidden="1" customWidth="1"/>
    <col min="25" max="25" width="7" style="66" hidden="1" customWidth="1"/>
    <col min="26" max="16384" width="7" style="66"/>
  </cols>
  <sheetData>
    <row r="1" ht="23.25" customHeight="1" spans="1:1">
      <c r="A1" s="43" t="s">
        <v>612</v>
      </c>
    </row>
    <row r="2" ht="22.5" spans="1:9">
      <c r="A2" s="70" t="s">
        <v>613</v>
      </c>
      <c r="B2" s="71"/>
      <c r="C2" s="72"/>
      <c r="G2" s="66"/>
      <c r="H2" s="66"/>
      <c r="I2" s="66"/>
    </row>
    <row r="3" spans="3:13">
      <c r="C3" s="161" t="s">
        <v>462</v>
      </c>
      <c r="E3" s="66">
        <v>12.11</v>
      </c>
      <c r="G3" s="66">
        <v>12.22</v>
      </c>
      <c r="H3" s="66"/>
      <c r="I3" s="66"/>
      <c r="M3" s="66">
        <v>1.2</v>
      </c>
    </row>
    <row r="4" ht="45.75" customHeight="1" spans="1:15">
      <c r="A4" s="74" t="s">
        <v>92</v>
      </c>
      <c r="B4" s="75" t="s">
        <v>93</v>
      </c>
      <c r="C4" s="76" t="s">
        <v>4</v>
      </c>
      <c r="G4" s="181" t="s">
        <v>614</v>
      </c>
      <c r="H4" s="181" t="s">
        <v>615</v>
      </c>
      <c r="I4" s="181" t="s">
        <v>616</v>
      </c>
      <c r="M4" s="181" t="s">
        <v>614</v>
      </c>
      <c r="N4" s="185" t="s">
        <v>615</v>
      </c>
      <c r="O4" s="181" t="s">
        <v>616</v>
      </c>
    </row>
    <row r="5" ht="45.75" customHeight="1" spans="1:25">
      <c r="A5" s="78" t="s">
        <v>617</v>
      </c>
      <c r="B5" s="79" t="s">
        <v>618</v>
      </c>
      <c r="C5" s="93"/>
      <c r="D5" s="81">
        <v>105429</v>
      </c>
      <c r="E5" s="179">
        <v>595734.14</v>
      </c>
      <c r="F5" s="66">
        <f>104401+13602</f>
        <v>118003</v>
      </c>
      <c r="G5" s="67" t="s">
        <v>45</v>
      </c>
      <c r="H5" s="67" t="s">
        <v>470</v>
      </c>
      <c r="I5" s="68">
        <v>596221.15</v>
      </c>
      <c r="J5" s="69">
        <f>G5-A5</f>
        <v>-22</v>
      </c>
      <c r="K5" s="124">
        <f>I5-C5</f>
        <v>596221.15</v>
      </c>
      <c r="L5" s="124">
        <v>75943</v>
      </c>
      <c r="M5" s="67" t="s">
        <v>45</v>
      </c>
      <c r="N5" s="67" t="s">
        <v>470</v>
      </c>
      <c r="O5" s="68">
        <v>643048.95</v>
      </c>
      <c r="P5" s="69">
        <f>M5-A5</f>
        <v>-22</v>
      </c>
      <c r="Q5" s="124">
        <f>O5-C5</f>
        <v>643048.95</v>
      </c>
      <c r="S5" s="66">
        <v>717759</v>
      </c>
      <c r="U5" s="125" t="s">
        <v>45</v>
      </c>
      <c r="V5" s="125" t="s">
        <v>470</v>
      </c>
      <c r="W5" s="126">
        <v>659380.53</v>
      </c>
      <c r="X5" s="66">
        <f>C5-W5</f>
        <v>-659380.53</v>
      </c>
      <c r="Y5" s="66">
        <f>U5-A5</f>
        <v>-22</v>
      </c>
    </row>
    <row r="6" s="187" customFormat="1" ht="45.75" customHeight="1" spans="1:25">
      <c r="A6" s="84" t="s">
        <v>619</v>
      </c>
      <c r="B6" s="189" t="s">
        <v>620</v>
      </c>
      <c r="C6" s="180"/>
      <c r="D6" s="190"/>
      <c r="E6" s="187">
        <v>7616.62</v>
      </c>
      <c r="G6" s="191" t="s">
        <v>48</v>
      </c>
      <c r="H6" s="191" t="s">
        <v>621</v>
      </c>
      <c r="I6" s="191">
        <v>7616.62</v>
      </c>
      <c r="J6" s="187">
        <f t="shared" ref="J6:J11" si="0">G6-A6</f>
        <v>-2200</v>
      </c>
      <c r="K6" s="187">
        <f t="shared" ref="K6:K11" si="1">I6-C6</f>
        <v>7616.62</v>
      </c>
      <c r="M6" s="191" t="s">
        <v>48</v>
      </c>
      <c r="N6" s="191" t="s">
        <v>621</v>
      </c>
      <c r="O6" s="191">
        <v>7749.58</v>
      </c>
      <c r="P6" s="187">
        <f t="shared" ref="P6:P11" si="2">M6-A6</f>
        <v>-2200</v>
      </c>
      <c r="Q6" s="187">
        <f t="shared" ref="Q6:Q11" si="3">O6-C6</f>
        <v>7749.58</v>
      </c>
      <c r="U6" s="198" t="s">
        <v>48</v>
      </c>
      <c r="V6" s="198" t="s">
        <v>621</v>
      </c>
      <c r="W6" s="198">
        <v>8475.47</v>
      </c>
      <c r="X6" s="187">
        <f t="shared" ref="X6:X11" si="4">C6-W6</f>
        <v>-8475.47</v>
      </c>
      <c r="Y6" s="187">
        <f t="shared" ref="Y6:Y11" si="5">U6-A6</f>
        <v>-2200</v>
      </c>
    </row>
    <row r="7" s="188" customFormat="1" ht="45.75" customHeight="1" spans="1:25">
      <c r="A7" s="88" t="s">
        <v>622</v>
      </c>
      <c r="B7" s="88" t="s">
        <v>623</v>
      </c>
      <c r="C7" s="88"/>
      <c r="D7" s="192"/>
      <c r="E7" s="188">
        <v>3922.87</v>
      </c>
      <c r="G7" s="193" t="s">
        <v>51</v>
      </c>
      <c r="H7" s="193" t="s">
        <v>624</v>
      </c>
      <c r="I7" s="193">
        <v>3922.87</v>
      </c>
      <c r="J7" s="188">
        <f t="shared" si="0"/>
        <v>-220000</v>
      </c>
      <c r="K7" s="188">
        <f t="shared" si="1"/>
        <v>3922.87</v>
      </c>
      <c r="L7" s="188">
        <v>750</v>
      </c>
      <c r="M7" s="193" t="s">
        <v>51</v>
      </c>
      <c r="N7" s="193" t="s">
        <v>624</v>
      </c>
      <c r="O7" s="193">
        <v>4041.81</v>
      </c>
      <c r="P7" s="188">
        <f t="shared" si="2"/>
        <v>-220000</v>
      </c>
      <c r="Q7" s="188">
        <f t="shared" si="3"/>
        <v>4041.81</v>
      </c>
      <c r="U7" s="199" t="s">
        <v>51</v>
      </c>
      <c r="V7" s="199" t="s">
        <v>624</v>
      </c>
      <c r="W7" s="199">
        <v>4680.94</v>
      </c>
      <c r="X7" s="188">
        <f t="shared" si="4"/>
        <v>-4680.94</v>
      </c>
      <c r="Y7" s="188">
        <f t="shared" si="5"/>
        <v>-220000</v>
      </c>
    </row>
    <row r="8" ht="45.75" customHeight="1" spans="1:25">
      <c r="A8" s="180" t="s">
        <v>607</v>
      </c>
      <c r="B8" s="194"/>
      <c r="C8" s="93"/>
      <c r="D8" s="97"/>
      <c r="E8" s="195">
        <v>135.6</v>
      </c>
      <c r="G8" s="67" t="s">
        <v>54</v>
      </c>
      <c r="H8" s="67" t="s">
        <v>625</v>
      </c>
      <c r="I8" s="68">
        <v>135.6</v>
      </c>
      <c r="J8" s="69" t="e">
        <f t="shared" si="0"/>
        <v>#VALUE!</v>
      </c>
      <c r="K8" s="124">
        <f t="shared" si="1"/>
        <v>135.6</v>
      </c>
      <c r="L8" s="124"/>
      <c r="M8" s="67" t="s">
        <v>54</v>
      </c>
      <c r="N8" s="67" t="s">
        <v>625</v>
      </c>
      <c r="O8" s="68">
        <v>135.6</v>
      </c>
      <c r="P8" s="69" t="e">
        <f t="shared" si="2"/>
        <v>#VALUE!</v>
      </c>
      <c r="Q8" s="124">
        <f t="shared" si="3"/>
        <v>135.6</v>
      </c>
      <c r="U8" s="125" t="s">
        <v>54</v>
      </c>
      <c r="V8" s="125" t="s">
        <v>625</v>
      </c>
      <c r="W8" s="126">
        <v>135.6</v>
      </c>
      <c r="X8" s="66">
        <f t="shared" si="4"/>
        <v>-135.6</v>
      </c>
      <c r="Y8" s="66" t="e">
        <f t="shared" si="5"/>
        <v>#VALUE!</v>
      </c>
    </row>
    <row r="9" ht="45.75" customHeight="1" spans="1:25">
      <c r="A9" s="84" t="s">
        <v>626</v>
      </c>
      <c r="B9" s="84" t="s">
        <v>627</v>
      </c>
      <c r="C9" s="93"/>
      <c r="D9" s="81"/>
      <c r="E9" s="124">
        <v>7616.62</v>
      </c>
      <c r="G9" s="67" t="s">
        <v>48</v>
      </c>
      <c r="H9" s="67" t="s">
        <v>621</v>
      </c>
      <c r="I9" s="68">
        <v>7616.62</v>
      </c>
      <c r="J9" s="69">
        <f t="shared" si="0"/>
        <v>-2201</v>
      </c>
      <c r="K9" s="124">
        <f t="shared" si="1"/>
        <v>7616.62</v>
      </c>
      <c r="L9" s="124"/>
      <c r="M9" s="67" t="s">
        <v>48</v>
      </c>
      <c r="N9" s="67" t="s">
        <v>621</v>
      </c>
      <c r="O9" s="68">
        <v>7749.58</v>
      </c>
      <c r="P9" s="69">
        <f t="shared" si="2"/>
        <v>-2201</v>
      </c>
      <c r="Q9" s="124">
        <f t="shared" si="3"/>
        <v>7749.58</v>
      </c>
      <c r="U9" s="125" t="s">
        <v>48</v>
      </c>
      <c r="V9" s="125" t="s">
        <v>621</v>
      </c>
      <c r="W9" s="126">
        <v>8475.47</v>
      </c>
      <c r="X9" s="66">
        <f t="shared" si="4"/>
        <v>-8475.47</v>
      </c>
      <c r="Y9" s="66">
        <f t="shared" si="5"/>
        <v>-2201</v>
      </c>
    </row>
    <row r="10" ht="45.75" customHeight="1" spans="1:25">
      <c r="A10" s="88" t="s">
        <v>628</v>
      </c>
      <c r="B10" s="88" t="s">
        <v>629</v>
      </c>
      <c r="C10" s="93"/>
      <c r="D10" s="81"/>
      <c r="E10" s="124">
        <v>3922.87</v>
      </c>
      <c r="G10" s="67" t="s">
        <v>51</v>
      </c>
      <c r="H10" s="67" t="s">
        <v>624</v>
      </c>
      <c r="I10" s="68">
        <v>3922.87</v>
      </c>
      <c r="J10" s="69">
        <f t="shared" si="0"/>
        <v>-220100</v>
      </c>
      <c r="K10" s="124">
        <f t="shared" si="1"/>
        <v>3922.87</v>
      </c>
      <c r="L10" s="124">
        <v>750</v>
      </c>
      <c r="M10" s="67" t="s">
        <v>51</v>
      </c>
      <c r="N10" s="67" t="s">
        <v>624</v>
      </c>
      <c r="O10" s="68">
        <v>4041.81</v>
      </c>
      <c r="P10" s="69">
        <f t="shared" si="2"/>
        <v>-220100</v>
      </c>
      <c r="Q10" s="124">
        <f t="shared" si="3"/>
        <v>4041.81</v>
      </c>
      <c r="U10" s="125" t="s">
        <v>51</v>
      </c>
      <c r="V10" s="125" t="s">
        <v>624</v>
      </c>
      <c r="W10" s="126">
        <v>4680.94</v>
      </c>
      <c r="X10" s="66">
        <f t="shared" si="4"/>
        <v>-4680.94</v>
      </c>
      <c r="Y10" s="66">
        <f t="shared" si="5"/>
        <v>-220100</v>
      </c>
    </row>
    <row r="11" ht="45.75" customHeight="1" spans="1:25">
      <c r="A11" s="180" t="s">
        <v>607</v>
      </c>
      <c r="B11" s="194"/>
      <c r="C11" s="93"/>
      <c r="D11" s="97"/>
      <c r="E11" s="195">
        <v>135.6</v>
      </c>
      <c r="G11" s="67" t="s">
        <v>54</v>
      </c>
      <c r="H11" s="67" t="s">
        <v>625</v>
      </c>
      <c r="I11" s="68">
        <v>135.6</v>
      </c>
      <c r="J11" s="69" t="e">
        <f t="shared" si="0"/>
        <v>#VALUE!</v>
      </c>
      <c r="K11" s="124">
        <f t="shared" si="1"/>
        <v>135.6</v>
      </c>
      <c r="L11" s="124"/>
      <c r="M11" s="67" t="s">
        <v>54</v>
      </c>
      <c r="N11" s="67" t="s">
        <v>625</v>
      </c>
      <c r="O11" s="68">
        <v>135.6</v>
      </c>
      <c r="P11" s="69" t="e">
        <f t="shared" si="2"/>
        <v>#VALUE!</v>
      </c>
      <c r="Q11" s="124">
        <f t="shared" si="3"/>
        <v>135.6</v>
      </c>
      <c r="U11" s="125" t="s">
        <v>54</v>
      </c>
      <c r="V11" s="125" t="s">
        <v>625</v>
      </c>
      <c r="W11" s="126">
        <v>135.6</v>
      </c>
      <c r="X11" s="66">
        <f t="shared" si="4"/>
        <v>-135.6</v>
      </c>
      <c r="Y11" s="66" t="e">
        <f t="shared" si="5"/>
        <v>#VALUE!</v>
      </c>
    </row>
    <row r="12" ht="45.75" customHeight="1" spans="1:24">
      <c r="A12" s="196" t="s">
        <v>471</v>
      </c>
      <c r="B12" s="197"/>
      <c r="C12" s="80"/>
      <c r="G12" s="181" t="str">
        <f>""</f>
        <v/>
      </c>
      <c r="H12" s="181" t="str">
        <f>""</f>
        <v/>
      </c>
      <c r="I12" s="181" t="str">
        <f>""</f>
        <v/>
      </c>
      <c r="M12" s="181" t="str">
        <f>""</f>
        <v/>
      </c>
      <c r="N12" s="185" t="str">
        <f>""</f>
        <v/>
      </c>
      <c r="O12" s="181" t="str">
        <f>""</f>
        <v/>
      </c>
      <c r="W12" s="200" t="e">
        <f>W13+#REF!+#REF!+#REF!+#REF!+#REF!+#REF!+#REF!+#REF!+#REF!+#REF!+#REF!+#REF!+#REF!+#REF!+#REF!+#REF!+#REF!+#REF!+#REF!+#REF!</f>
        <v>#REF!</v>
      </c>
      <c r="X12" s="200" t="e">
        <f>X13+#REF!+#REF!+#REF!+#REF!+#REF!+#REF!+#REF!+#REF!+#REF!+#REF!+#REF!+#REF!+#REF!+#REF!+#REF!+#REF!+#REF!+#REF!+#REF!+#REF!</f>
        <v>#REF!</v>
      </c>
    </row>
    <row r="13" ht="19.5" customHeight="1" spans="1:25">
      <c r="A13" s="64" t="s">
        <v>608</v>
      </c>
      <c r="Q13" s="124"/>
      <c r="U13" s="125" t="s">
        <v>64</v>
      </c>
      <c r="V13" s="125" t="s">
        <v>65</v>
      </c>
      <c r="W13" s="126">
        <v>19998</v>
      </c>
      <c r="X13" s="66">
        <f>C13-W13</f>
        <v>-19998</v>
      </c>
      <c r="Y13" s="66" t="e">
        <f>U13-A13</f>
        <v>#VALUE!</v>
      </c>
    </row>
    <row r="14" ht="19.5" customHeight="1" spans="17:25">
      <c r="Q14" s="124"/>
      <c r="U14" s="125" t="s">
        <v>67</v>
      </c>
      <c r="V14" s="125" t="s">
        <v>68</v>
      </c>
      <c r="W14" s="126">
        <v>19998</v>
      </c>
      <c r="X14" s="66">
        <f>C14-W14</f>
        <v>-19998</v>
      </c>
      <c r="Y14" s="66">
        <f>U14-A14</f>
        <v>23203</v>
      </c>
    </row>
    <row r="15" ht="19.5" customHeight="1" spans="17:25">
      <c r="Q15" s="124"/>
      <c r="U15" s="125" t="s">
        <v>70</v>
      </c>
      <c r="V15" s="125" t="s">
        <v>71</v>
      </c>
      <c r="W15" s="126">
        <v>19998</v>
      </c>
      <c r="X15" s="66">
        <f>C15-W15</f>
        <v>-19998</v>
      </c>
      <c r="Y15" s="66">
        <f>U15-A15</f>
        <v>2320301</v>
      </c>
    </row>
    <row r="16" ht="19.5" customHeight="1" spans="17:17">
      <c r="Q16" s="124"/>
    </row>
    <row r="17" ht="19.5" customHeight="1" spans="17:17">
      <c r="Q17" s="124"/>
    </row>
    <row r="18" ht="19.5" customHeight="1" spans="17:17">
      <c r="Q18" s="124"/>
    </row>
    <row r="19" ht="19.5" customHeight="1" spans="17:17">
      <c r="Q19" s="124"/>
    </row>
    <row r="20" ht="19.5" customHeight="1" spans="17:17">
      <c r="Q20" s="124"/>
    </row>
    <row r="21" ht="19.5" customHeight="1" spans="17:17">
      <c r="Q21" s="124"/>
    </row>
    <row r="22" ht="19.5" customHeight="1" spans="17:17">
      <c r="Q22" s="124"/>
    </row>
    <row r="23" ht="19.5" customHeight="1" spans="17:17">
      <c r="Q23" s="124"/>
    </row>
    <row r="24" ht="19.5" customHeight="1" spans="17:17">
      <c r="Q24" s="124"/>
    </row>
    <row r="25" ht="19.5" customHeight="1" spans="17:17">
      <c r="Q25" s="124"/>
    </row>
    <row r="26" ht="19.5" customHeight="1" spans="17:17">
      <c r="Q26" s="124"/>
    </row>
    <row r="27" ht="19.5" customHeight="1" spans="17:17">
      <c r="Q27" s="124"/>
    </row>
    <row r="28" ht="19.5" customHeight="1" spans="17:17">
      <c r="Q28" s="124"/>
    </row>
  </sheetData>
  <mergeCells count="2">
    <mergeCell ref="A2:C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workbookViewId="0">
      <selection activeCell="A13" sqref="A13"/>
    </sheetView>
  </sheetViews>
  <sheetFormatPr defaultColWidth="7" defaultRowHeight="15"/>
  <cols>
    <col min="1" max="2" width="37" style="64" customWidth="1"/>
    <col min="3" max="3" width="10.375" style="60" hidden="1" customWidth="1"/>
    <col min="4" max="4" width="9.625" style="66" hidden="1" customWidth="1"/>
    <col min="5" max="5" width="8.125" style="66" hidden="1" customWidth="1"/>
    <col min="6" max="6" width="9.625" style="67" hidden="1" customWidth="1"/>
    <col min="7" max="7" width="17.5" style="67" hidden="1" customWidth="1"/>
    <col min="8" max="8" width="12.5" style="68" hidden="1" customWidth="1"/>
    <col min="9" max="9" width="7" style="69" hidden="1" customWidth="1"/>
    <col min="10" max="11" width="7" style="66" hidden="1" customWidth="1"/>
    <col min="12" max="12" width="13.875" style="66" hidden="1" customWidth="1"/>
    <col min="13" max="13" width="7.875" style="66" hidden="1" customWidth="1"/>
    <col min="14" max="14" width="9.5" style="66" hidden="1" customWidth="1"/>
    <col min="15" max="15" width="6.875" style="66" hidden="1" customWidth="1"/>
    <col min="16" max="16" width="9" style="66" hidden="1" customWidth="1"/>
    <col min="17" max="17" width="5.875" style="66" hidden="1" customWidth="1"/>
    <col min="18" max="18" width="5.25" style="66" hidden="1" customWidth="1"/>
    <col min="19" max="19" width="6.5" style="66" hidden="1" customWidth="1"/>
    <col min="20" max="21" width="7" style="66" hidden="1" customWidth="1"/>
    <col min="22" max="22" width="10.625" style="66" hidden="1" customWidth="1"/>
    <col min="23" max="23" width="10.5" style="66" hidden="1" customWidth="1"/>
    <col min="24" max="24" width="7" style="66" hidden="1" customWidth="1"/>
    <col min="25" max="16384" width="7" style="66"/>
  </cols>
  <sheetData>
    <row r="1" ht="21.75" customHeight="1" spans="1:2">
      <c r="A1" s="43" t="s">
        <v>630</v>
      </c>
      <c r="B1" s="43"/>
    </row>
    <row r="2" ht="51.75" customHeight="1" spans="1:8">
      <c r="A2" s="172" t="s">
        <v>631</v>
      </c>
      <c r="B2" s="173"/>
      <c r="F2" s="66"/>
      <c r="G2" s="66"/>
      <c r="H2" s="66"/>
    </row>
    <row r="3" spans="2:12">
      <c r="B3" s="161" t="s">
        <v>462</v>
      </c>
      <c r="D3" s="66">
        <v>12.11</v>
      </c>
      <c r="F3" s="66">
        <v>12.22</v>
      </c>
      <c r="G3" s="66"/>
      <c r="H3" s="66"/>
      <c r="L3" s="66">
        <v>1.2</v>
      </c>
    </row>
    <row r="4" s="171" customFormat="1" ht="39.75" customHeight="1" spans="1:14">
      <c r="A4" s="174" t="s">
        <v>463</v>
      </c>
      <c r="B4" s="174" t="s">
        <v>477</v>
      </c>
      <c r="C4" s="175"/>
      <c r="F4" s="176" t="s">
        <v>467</v>
      </c>
      <c r="G4" s="176" t="s">
        <v>468</v>
      </c>
      <c r="H4" s="176" t="s">
        <v>469</v>
      </c>
      <c r="I4" s="183"/>
      <c r="L4" s="176" t="s">
        <v>467</v>
      </c>
      <c r="M4" s="184" t="s">
        <v>468</v>
      </c>
      <c r="N4" s="176" t="s">
        <v>469</v>
      </c>
    </row>
    <row r="5" ht="39.75" customHeight="1" spans="1:24">
      <c r="A5" s="177" t="s">
        <v>632</v>
      </c>
      <c r="B5" s="178"/>
      <c r="C5" s="81">
        <v>105429</v>
      </c>
      <c r="D5" s="179">
        <v>595734.14</v>
      </c>
      <c r="E5" s="66">
        <f>104401+13602</f>
        <v>118003</v>
      </c>
      <c r="F5" s="67" t="s">
        <v>45</v>
      </c>
      <c r="G5" s="67" t="s">
        <v>470</v>
      </c>
      <c r="H5" s="68">
        <v>596221.15</v>
      </c>
      <c r="I5" s="69" t="e">
        <f>F5-A5</f>
        <v>#VALUE!</v>
      </c>
      <c r="J5" s="124" t="e">
        <f>H5-#REF!</f>
        <v>#REF!</v>
      </c>
      <c r="K5" s="124">
        <v>75943</v>
      </c>
      <c r="L5" s="67" t="s">
        <v>45</v>
      </c>
      <c r="M5" s="67" t="s">
        <v>470</v>
      </c>
      <c r="N5" s="68">
        <v>643048.95</v>
      </c>
      <c r="O5" s="69" t="e">
        <f>L5-A5</f>
        <v>#VALUE!</v>
      </c>
      <c r="P5" s="124" t="e">
        <f>N5-#REF!</f>
        <v>#REF!</v>
      </c>
      <c r="R5" s="66">
        <v>717759</v>
      </c>
      <c r="T5" s="125" t="s">
        <v>45</v>
      </c>
      <c r="U5" s="125" t="s">
        <v>470</v>
      </c>
      <c r="V5" s="126">
        <v>659380.53</v>
      </c>
      <c r="W5" s="66" t="e">
        <f>#REF!-V5</f>
        <v>#REF!</v>
      </c>
      <c r="X5" s="66" t="e">
        <f>T5-A5</f>
        <v>#VALUE!</v>
      </c>
    </row>
    <row r="6" ht="39.75" customHeight="1" spans="1:22">
      <c r="A6" s="177" t="s">
        <v>633</v>
      </c>
      <c r="B6" s="178"/>
      <c r="C6" s="81"/>
      <c r="D6" s="179"/>
      <c r="J6" s="124"/>
      <c r="K6" s="124"/>
      <c r="L6" s="67"/>
      <c r="M6" s="67"/>
      <c r="N6" s="68"/>
      <c r="O6" s="69"/>
      <c r="P6" s="124"/>
      <c r="T6" s="125"/>
      <c r="U6" s="125"/>
      <c r="V6" s="126"/>
    </row>
    <row r="7" ht="39.75" customHeight="1" spans="1:22">
      <c r="A7" s="177" t="s">
        <v>634</v>
      </c>
      <c r="B7" s="178"/>
      <c r="C7" s="81"/>
      <c r="D7" s="179"/>
      <c r="J7" s="124"/>
      <c r="K7" s="124"/>
      <c r="L7" s="67"/>
      <c r="M7" s="67"/>
      <c r="N7" s="68"/>
      <c r="O7" s="69"/>
      <c r="P7" s="124"/>
      <c r="T7" s="125"/>
      <c r="U7" s="125"/>
      <c r="V7" s="126"/>
    </row>
    <row r="8" ht="39.75" customHeight="1" spans="1:22">
      <c r="A8" s="177" t="s">
        <v>635</v>
      </c>
      <c r="B8" s="178"/>
      <c r="C8" s="81"/>
      <c r="D8" s="179"/>
      <c r="J8" s="124"/>
      <c r="K8" s="124"/>
      <c r="L8" s="67"/>
      <c r="M8" s="67"/>
      <c r="N8" s="68"/>
      <c r="O8" s="69"/>
      <c r="P8" s="124"/>
      <c r="T8" s="125"/>
      <c r="U8" s="125"/>
      <c r="V8" s="126"/>
    </row>
    <row r="9" ht="39.75" customHeight="1" spans="1:22">
      <c r="A9" s="177" t="s">
        <v>636</v>
      </c>
      <c r="B9" s="178"/>
      <c r="C9" s="81"/>
      <c r="D9" s="179"/>
      <c r="J9" s="124"/>
      <c r="K9" s="124"/>
      <c r="L9" s="67"/>
      <c r="M9" s="67"/>
      <c r="N9" s="68"/>
      <c r="O9" s="69"/>
      <c r="P9" s="124"/>
      <c r="T9" s="125"/>
      <c r="U9" s="125"/>
      <c r="V9" s="126"/>
    </row>
    <row r="10" ht="39.75" customHeight="1" spans="1:22">
      <c r="A10" s="177" t="s">
        <v>607</v>
      </c>
      <c r="B10" s="178"/>
      <c r="C10" s="81"/>
      <c r="D10" s="179"/>
      <c r="J10" s="124"/>
      <c r="K10" s="124"/>
      <c r="L10" s="67"/>
      <c r="M10" s="67"/>
      <c r="N10" s="68"/>
      <c r="O10" s="69"/>
      <c r="P10" s="124"/>
      <c r="T10" s="125"/>
      <c r="U10" s="125"/>
      <c r="V10" s="126"/>
    </row>
    <row r="11" ht="39.75" customHeight="1" spans="1:22">
      <c r="A11" s="177" t="s">
        <v>637</v>
      </c>
      <c r="B11" s="180"/>
      <c r="C11" s="81"/>
      <c r="D11" s="124"/>
      <c r="J11" s="124"/>
      <c r="K11" s="124"/>
      <c r="L11" s="67"/>
      <c r="M11" s="67"/>
      <c r="N11" s="68"/>
      <c r="O11" s="69"/>
      <c r="P11" s="124"/>
      <c r="T11" s="125"/>
      <c r="U11" s="125"/>
      <c r="V11" s="126"/>
    </row>
    <row r="12" ht="39.75" customHeight="1" spans="1:23">
      <c r="A12" s="74" t="s">
        <v>471</v>
      </c>
      <c r="B12" s="178"/>
      <c r="F12" s="181" t="str">
        <f>""</f>
        <v/>
      </c>
      <c r="G12" s="181" t="str">
        <f>""</f>
        <v/>
      </c>
      <c r="H12" s="181" t="str">
        <f>""</f>
        <v/>
      </c>
      <c r="L12" s="181" t="str">
        <f>""</f>
        <v/>
      </c>
      <c r="M12" s="185" t="str">
        <f>""</f>
        <v/>
      </c>
      <c r="N12" s="181" t="str">
        <f>""</f>
        <v/>
      </c>
      <c r="V12" s="186" t="e">
        <f>V13+#REF!+#REF!+#REF!+#REF!+#REF!+#REF!+#REF!+#REF!+#REF!+#REF!+#REF!+#REF!+#REF!+#REF!+#REF!+#REF!+#REF!+#REF!+#REF!+#REF!</f>
        <v>#REF!</v>
      </c>
      <c r="W12" s="186" t="e">
        <f>W13+#REF!+#REF!+#REF!+#REF!+#REF!+#REF!+#REF!+#REF!+#REF!+#REF!+#REF!+#REF!+#REF!+#REF!+#REF!+#REF!+#REF!+#REF!+#REF!+#REF!</f>
        <v>#REF!</v>
      </c>
    </row>
    <row r="13" ht="19.5" customHeight="1" spans="1:24">
      <c r="A13" s="182" t="s">
        <v>638</v>
      </c>
      <c r="P13" s="124"/>
      <c r="T13" s="125" t="s">
        <v>64</v>
      </c>
      <c r="U13" s="125" t="s">
        <v>65</v>
      </c>
      <c r="V13" s="126">
        <v>19998</v>
      </c>
      <c r="W13" s="66" t="e">
        <f>#REF!-V13</f>
        <v>#REF!</v>
      </c>
      <c r="X13" s="66" t="e">
        <f>T13-A13</f>
        <v>#VALUE!</v>
      </c>
    </row>
    <row r="14" ht="19.5" customHeight="1" spans="16:24">
      <c r="P14" s="124"/>
      <c r="T14" s="125" t="s">
        <v>67</v>
      </c>
      <c r="U14" s="125" t="s">
        <v>68</v>
      </c>
      <c r="V14" s="126">
        <v>19998</v>
      </c>
      <c r="W14" s="66" t="e">
        <f>#REF!-V14</f>
        <v>#REF!</v>
      </c>
      <c r="X14" s="66">
        <f>T14-A14</f>
        <v>23203</v>
      </c>
    </row>
    <row r="15" ht="19.5" customHeight="1" spans="16:24">
      <c r="P15" s="124"/>
      <c r="T15" s="125" t="s">
        <v>70</v>
      </c>
      <c r="U15" s="125" t="s">
        <v>71</v>
      </c>
      <c r="V15" s="126">
        <v>19998</v>
      </c>
      <c r="W15" s="66" t="e">
        <f>#REF!-V15</f>
        <v>#REF!</v>
      </c>
      <c r="X15" s="66">
        <f>T15-A15</f>
        <v>2320301</v>
      </c>
    </row>
    <row r="16" ht="19.5" customHeight="1" spans="16:16">
      <c r="P16" s="124"/>
    </row>
    <row r="17" s="66" customFormat="1" ht="19.5" customHeight="1" spans="16:16">
      <c r="P17" s="124"/>
    </row>
    <row r="18" s="66" customFormat="1" ht="19.5" customHeight="1" spans="16:16">
      <c r="P18" s="124"/>
    </row>
    <row r="19" s="66" customFormat="1" ht="19.5" customHeight="1" spans="16:16">
      <c r="P19" s="124"/>
    </row>
    <row r="20" s="66" customFormat="1" ht="19.5" customHeight="1" spans="16:16">
      <c r="P20" s="124"/>
    </row>
    <row r="21" s="66" customFormat="1" ht="19.5" customHeight="1" spans="16:16">
      <c r="P21" s="124"/>
    </row>
    <row r="22" s="66" customFormat="1" ht="19.5" customHeight="1" spans="16:16">
      <c r="P22" s="124"/>
    </row>
    <row r="23" s="66" customFormat="1" ht="19.5" customHeight="1" spans="16:16">
      <c r="P23" s="124"/>
    </row>
    <row r="24" s="66" customFormat="1" ht="19.5" customHeight="1" spans="16:16">
      <c r="P24" s="124"/>
    </row>
    <row r="25" s="66" customFormat="1" ht="19.5" customHeight="1" spans="16:16">
      <c r="P25" s="124"/>
    </row>
    <row r="26" s="66" customFormat="1" ht="19.5" customHeight="1" spans="16:16">
      <c r="P26" s="124"/>
    </row>
    <row r="27" s="66" customFormat="1" ht="19.5" customHeight="1" spans="16:16">
      <c r="P27" s="124"/>
    </row>
    <row r="28" s="66" customFormat="1" ht="19.5" customHeight="1" spans="16:16">
      <c r="P28" s="124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9" sqref="A9:B9"/>
    </sheetView>
  </sheetViews>
  <sheetFormatPr defaultColWidth="0" defaultRowHeight="15.75" outlineLevelCol="4"/>
  <cols>
    <col min="1" max="2" width="37.625" style="155" customWidth="1"/>
    <col min="3" max="3" width="8" style="155" customWidth="1"/>
    <col min="4" max="4" width="7.875" style="155" customWidth="1"/>
    <col min="5" max="5" width="8.5" style="155" hidden="1" customWidth="1"/>
    <col min="6" max="6" width="7.875" style="155" hidden="1" customWidth="1"/>
    <col min="7" max="254" width="7.875" style="155" customWidth="1"/>
    <col min="255" max="255" width="35.75" style="155" customWidth="1"/>
    <col min="256" max="16384" width="0" style="155" hidden="1"/>
  </cols>
  <sheetData>
    <row r="1" ht="27" customHeight="1" spans="1:2">
      <c r="A1" s="156" t="s">
        <v>639</v>
      </c>
      <c r="B1" s="157"/>
    </row>
    <row r="2" ht="39.95" customHeight="1" spans="1:2">
      <c r="A2" s="158" t="s">
        <v>640</v>
      </c>
      <c r="B2" s="159"/>
    </row>
    <row r="3" s="151" customFormat="1" ht="18.75" customHeight="1" spans="1:2">
      <c r="A3" s="160"/>
      <c r="B3" s="161" t="s">
        <v>462</v>
      </c>
    </row>
    <row r="4" s="152" customFormat="1" ht="53.25" customHeight="1" spans="1:3">
      <c r="A4" s="162" t="s">
        <v>476</v>
      </c>
      <c r="B4" s="163" t="s">
        <v>477</v>
      </c>
      <c r="C4" s="164"/>
    </row>
    <row r="5" s="153" customFormat="1" ht="53.25" customHeight="1" spans="1:3">
      <c r="A5" s="165"/>
      <c r="B5" s="165"/>
      <c r="C5" s="166"/>
    </row>
    <row r="6" s="151" customFormat="1" ht="53.25" customHeight="1" spans="1:5">
      <c r="A6" s="165"/>
      <c r="B6" s="165"/>
      <c r="C6" s="167"/>
      <c r="E6" s="151">
        <v>988753</v>
      </c>
    </row>
    <row r="7" s="151" customFormat="1" ht="53.25" customHeight="1" spans="1:5">
      <c r="A7" s="165"/>
      <c r="B7" s="165"/>
      <c r="C7" s="167"/>
      <c r="E7" s="151">
        <v>822672</v>
      </c>
    </row>
    <row r="8" s="154" customFormat="1" ht="53.25" customHeight="1" spans="1:3">
      <c r="A8" s="168" t="s">
        <v>471</v>
      </c>
      <c r="B8" s="165"/>
      <c r="C8" s="169"/>
    </row>
    <row r="9" spans="1:2">
      <c r="A9" s="170" t="s">
        <v>638</v>
      </c>
      <c r="B9" s="170"/>
    </row>
  </sheetData>
  <mergeCells count="1">
    <mergeCell ref="A9:B9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E35"/>
  <sheetViews>
    <sheetView workbookViewId="0">
      <selection activeCell="B5" sqref="B5"/>
    </sheetView>
  </sheetViews>
  <sheetFormatPr defaultColWidth="9" defaultRowHeight="15.75" outlineLevelCol="4"/>
  <cols>
    <col min="1" max="1" width="17.125" style="129" customWidth="1"/>
    <col min="2" max="2" width="38.75" style="129" customWidth="1"/>
    <col min="3" max="3" width="17.25" style="130" customWidth="1"/>
    <col min="4" max="5" width="9" style="129"/>
    <col min="6" max="6" width="121" style="129" customWidth="1"/>
    <col min="7" max="16384" width="9" style="129"/>
  </cols>
  <sheetData>
    <row r="1" ht="22.5" customHeight="1" spans="1:1">
      <c r="A1" s="127" t="s">
        <v>641</v>
      </c>
    </row>
    <row r="2" ht="24.75" customHeight="1" spans="1:3">
      <c r="A2" s="131" t="s">
        <v>642</v>
      </c>
      <c r="B2" s="132"/>
      <c r="C2" s="132"/>
    </row>
    <row r="3" s="127" customFormat="1" ht="24" customHeight="1" spans="3:3">
      <c r="C3" s="133" t="s">
        <v>40</v>
      </c>
    </row>
    <row r="4" s="128" customFormat="1" ht="33" customHeight="1" spans="1:3">
      <c r="A4" s="134" t="s">
        <v>92</v>
      </c>
      <c r="B4" s="134" t="s">
        <v>93</v>
      </c>
      <c r="C4" s="135" t="s">
        <v>4</v>
      </c>
    </row>
    <row r="5" s="128" customFormat="1" ht="24.75" customHeight="1" spans="1:3">
      <c r="A5" s="136">
        <v>102</v>
      </c>
      <c r="B5" s="137" t="s">
        <v>643</v>
      </c>
      <c r="C5" s="80">
        <f>C6+C11+C15+C20+C26</f>
        <v>63702</v>
      </c>
    </row>
    <row r="6" s="128" customFormat="1" ht="24.75" customHeight="1" spans="1:3">
      <c r="A6" s="138" t="s">
        <v>644</v>
      </c>
      <c r="B6" s="85" t="s">
        <v>645</v>
      </c>
      <c r="C6" s="139">
        <f>SUM(C7:C10)</f>
        <v>0</v>
      </c>
    </row>
    <row r="7" s="128" customFormat="1" ht="24.75" customHeight="1" spans="1:3">
      <c r="A7" s="140">
        <v>1020101</v>
      </c>
      <c r="B7" s="90" t="s">
        <v>646</v>
      </c>
      <c r="C7" s="90"/>
    </row>
    <row r="8" s="128" customFormat="1" ht="24.75" customHeight="1" spans="1:3">
      <c r="A8" s="140">
        <v>1020102</v>
      </c>
      <c r="B8" s="90" t="s">
        <v>647</v>
      </c>
      <c r="C8" s="90"/>
    </row>
    <row r="9" s="128" customFormat="1" ht="24.75" customHeight="1" spans="1:3">
      <c r="A9" s="140">
        <v>1021003</v>
      </c>
      <c r="B9" s="90" t="s">
        <v>648</v>
      </c>
      <c r="C9" s="90"/>
    </row>
    <row r="10" s="127" customFormat="1" ht="24.75" customHeight="1" spans="1:5">
      <c r="A10" s="140">
        <v>1020199</v>
      </c>
      <c r="B10" s="90" t="s">
        <v>649</v>
      </c>
      <c r="C10" s="90"/>
      <c r="E10" s="141"/>
    </row>
    <row r="11" s="127" customFormat="1" ht="24.75" customHeight="1" spans="1:3">
      <c r="A11" s="138" t="s">
        <v>650</v>
      </c>
      <c r="B11" s="95" t="s">
        <v>651</v>
      </c>
      <c r="C11" s="139">
        <f>SUM(C12:C14)</f>
        <v>0</v>
      </c>
    </row>
    <row r="12" s="127" customFormat="1" ht="24.75" customHeight="1" spans="1:3">
      <c r="A12" s="140">
        <v>1020301</v>
      </c>
      <c r="B12" s="90" t="s">
        <v>652</v>
      </c>
      <c r="C12" s="90"/>
    </row>
    <row r="13" s="127" customFormat="1" ht="24.75" customHeight="1" spans="1:3">
      <c r="A13" s="140">
        <v>1020303</v>
      </c>
      <c r="B13" s="90" t="s">
        <v>653</v>
      </c>
      <c r="C13" s="90"/>
    </row>
    <row r="14" s="127" customFormat="1" ht="24.75" customHeight="1" spans="1:5">
      <c r="A14" s="140">
        <v>1020399</v>
      </c>
      <c r="B14" s="90" t="s">
        <v>654</v>
      </c>
      <c r="C14" s="90"/>
      <c r="E14" s="141"/>
    </row>
    <row r="15" s="128" customFormat="1" ht="24.75" customHeight="1" spans="1:3">
      <c r="A15" s="138" t="s">
        <v>655</v>
      </c>
      <c r="B15" s="138" t="s">
        <v>656</v>
      </c>
      <c r="C15" s="142">
        <f>SUM(C16:C19)</f>
        <v>22810</v>
      </c>
    </row>
    <row r="16" s="128" customFormat="1" ht="24.75" customHeight="1" spans="1:3">
      <c r="A16" s="140">
        <v>1021001</v>
      </c>
      <c r="B16" s="90" t="s">
        <v>657</v>
      </c>
      <c r="C16" s="90">
        <v>2809</v>
      </c>
    </row>
    <row r="17" s="127" customFormat="1" ht="24.75" customHeight="1" spans="1:3">
      <c r="A17" s="140">
        <v>1021002</v>
      </c>
      <c r="B17" s="90" t="s">
        <v>658</v>
      </c>
      <c r="C17" s="90">
        <v>17895</v>
      </c>
    </row>
    <row r="18" ht="21.75" customHeight="1" spans="1:3">
      <c r="A18" s="140">
        <v>1021003</v>
      </c>
      <c r="B18" s="90" t="s">
        <v>648</v>
      </c>
      <c r="C18" s="90">
        <v>465</v>
      </c>
    </row>
    <row r="19" ht="21.75" customHeight="1" spans="1:3">
      <c r="A19" s="140">
        <v>1021099</v>
      </c>
      <c r="B19" s="90" t="s">
        <v>659</v>
      </c>
      <c r="C19" s="90">
        <v>1641</v>
      </c>
    </row>
    <row r="20" ht="21" customHeight="1" spans="1:3">
      <c r="A20" s="138" t="s">
        <v>660</v>
      </c>
      <c r="B20" s="138" t="s">
        <v>661</v>
      </c>
      <c r="C20" s="139">
        <f>SUM(C21:C25)</f>
        <v>40892</v>
      </c>
    </row>
    <row r="21" ht="21" customHeight="1" spans="1:3">
      <c r="A21" s="140">
        <v>1021101</v>
      </c>
      <c r="B21" s="90" t="s">
        <v>662</v>
      </c>
      <c r="C21" s="90">
        <v>17405</v>
      </c>
    </row>
    <row r="22" ht="21" customHeight="1" spans="1:3">
      <c r="A22" s="140">
        <v>1021102</v>
      </c>
      <c r="B22" s="90" t="s">
        <v>663</v>
      </c>
      <c r="C22" s="90">
        <v>19030</v>
      </c>
    </row>
    <row r="23" ht="21" customHeight="1" spans="1:3">
      <c r="A23" s="140">
        <v>1021103</v>
      </c>
      <c r="B23" s="90" t="s">
        <v>664</v>
      </c>
      <c r="C23" s="90">
        <v>50</v>
      </c>
    </row>
    <row r="24" ht="21" customHeight="1" spans="1:3">
      <c r="A24" s="140">
        <v>1101605</v>
      </c>
      <c r="B24" s="90" t="s">
        <v>665</v>
      </c>
      <c r="C24" s="90">
        <v>45</v>
      </c>
    </row>
    <row r="25" ht="21" customHeight="1" spans="1:3">
      <c r="A25" s="140">
        <v>1101706</v>
      </c>
      <c r="B25" s="90" t="s">
        <v>666</v>
      </c>
      <c r="C25" s="90">
        <v>4362</v>
      </c>
    </row>
    <row r="26" ht="21" customHeight="1" spans="1:3">
      <c r="A26" s="138" t="s">
        <v>667</v>
      </c>
      <c r="B26" s="95" t="s">
        <v>668</v>
      </c>
      <c r="C26" s="143">
        <f>SUM(C27:C29)</f>
        <v>0</v>
      </c>
    </row>
    <row r="27" ht="21" customHeight="1" spans="1:3">
      <c r="A27" s="140">
        <v>1021201</v>
      </c>
      <c r="B27" s="90" t="s">
        <v>669</v>
      </c>
      <c r="C27" s="90"/>
    </row>
    <row r="28" ht="21" customHeight="1" spans="1:3">
      <c r="A28" s="140">
        <v>1021202</v>
      </c>
      <c r="B28" s="90" t="s">
        <v>670</v>
      </c>
      <c r="C28" s="90"/>
    </row>
    <row r="29" ht="21" customHeight="1" spans="1:3">
      <c r="A29" s="140">
        <v>1021203</v>
      </c>
      <c r="B29" s="90" t="s">
        <v>671</v>
      </c>
      <c r="C29" s="90"/>
    </row>
    <row r="30" ht="21" customHeight="1" spans="1:3">
      <c r="A30" s="136">
        <v>110</v>
      </c>
      <c r="B30" s="144" t="s">
        <v>672</v>
      </c>
      <c r="C30" s="145"/>
    </row>
    <row r="31" ht="21" customHeight="1" spans="1:3">
      <c r="A31" s="90">
        <v>11008</v>
      </c>
      <c r="B31" s="90" t="s">
        <v>673</v>
      </c>
      <c r="C31" s="145"/>
    </row>
    <row r="32" ht="21" customHeight="1" spans="1:3">
      <c r="A32" s="90">
        <v>1100803</v>
      </c>
      <c r="B32" s="90" t="s">
        <v>674</v>
      </c>
      <c r="C32" s="145"/>
    </row>
    <row r="33" ht="21" customHeight="1" spans="1:3">
      <c r="A33" s="146"/>
      <c r="B33" s="147"/>
      <c r="C33" s="145"/>
    </row>
    <row r="34" ht="24" customHeight="1" spans="1:3">
      <c r="A34" s="146"/>
      <c r="B34" s="147"/>
      <c r="C34" s="145"/>
    </row>
    <row r="35" spans="1:3">
      <c r="A35" s="148" t="s">
        <v>471</v>
      </c>
      <c r="B35" s="149"/>
      <c r="C35" s="150">
        <f>C26+C20+C15+C11+C6+C30</f>
        <v>63702</v>
      </c>
    </row>
  </sheetData>
  <mergeCells count="2">
    <mergeCell ref="A2:C2"/>
    <mergeCell ref="A35:B35"/>
  </mergeCells>
  <printOptions horizontalCentered="1"/>
  <pageMargins left="0.919444444444444" right="0.747916666666667" top="0.984027777777778" bottom="0.984027777777778" header="0.511805555555556" footer="0.51180555555555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AA46"/>
  <sheetViews>
    <sheetView workbookViewId="0">
      <selection activeCell="C5" sqref="C5"/>
    </sheetView>
  </sheetViews>
  <sheetFormatPr defaultColWidth="7" defaultRowHeight="15"/>
  <cols>
    <col min="1" max="1" width="15.625" style="64" customWidth="1"/>
    <col min="2" max="2" width="37.5" style="60" customWidth="1"/>
    <col min="3" max="3" width="13" style="65" customWidth="1"/>
    <col min="4" max="4" width="10.375" style="60" hidden="1" customWidth="1"/>
    <col min="5" max="5" width="9.625" style="66" hidden="1" customWidth="1"/>
    <col min="6" max="6" width="8.125" style="66" hidden="1" customWidth="1"/>
    <col min="7" max="7" width="9.625" style="67" hidden="1" customWidth="1"/>
    <col min="8" max="8" width="17.5" style="67" hidden="1" customWidth="1"/>
    <col min="9" max="9" width="12.5" style="68" hidden="1" customWidth="1"/>
    <col min="10" max="10" width="7" style="69" hidden="1" customWidth="1"/>
    <col min="11" max="12" width="7" style="66" hidden="1" customWidth="1"/>
    <col min="13" max="13" width="13.875" style="66" hidden="1" customWidth="1"/>
    <col min="14" max="14" width="7.875" style="66" hidden="1" customWidth="1"/>
    <col min="15" max="15" width="9.5" style="66" hidden="1" customWidth="1"/>
    <col min="16" max="16" width="6.875" style="66" hidden="1" customWidth="1"/>
    <col min="17" max="17" width="9" style="66" hidden="1" customWidth="1"/>
    <col min="18" max="18" width="5.875" style="66" hidden="1" customWidth="1"/>
    <col min="19" max="19" width="5.25" style="66" hidden="1" customWidth="1"/>
    <col min="20" max="20" width="6.5" style="66" hidden="1" customWidth="1"/>
    <col min="21" max="22" width="7" style="66" hidden="1" customWidth="1"/>
    <col min="23" max="23" width="10.625" style="66" hidden="1" customWidth="1"/>
    <col min="24" max="24" width="10.5" style="66" hidden="1" customWidth="1"/>
    <col min="25" max="25" width="7" style="66" hidden="1" customWidth="1"/>
    <col min="26" max="16384" width="7" style="66"/>
  </cols>
  <sheetData>
    <row r="1" ht="21.75" customHeight="1" spans="1:1">
      <c r="A1" s="43" t="s">
        <v>675</v>
      </c>
    </row>
    <row r="2" ht="22.5" spans="1:9">
      <c r="A2" s="70" t="s">
        <v>676</v>
      </c>
      <c r="B2" s="71"/>
      <c r="C2" s="72"/>
      <c r="G2" s="66"/>
      <c r="H2" s="66"/>
      <c r="I2" s="66"/>
    </row>
    <row r="3" s="60" customFormat="1" ht="21" customHeight="1" spans="1:13">
      <c r="A3" s="64"/>
      <c r="C3" s="73" t="s">
        <v>40</v>
      </c>
      <c r="E3" s="60">
        <v>12.11</v>
      </c>
      <c r="G3" s="60">
        <v>12.22</v>
      </c>
      <c r="J3" s="65"/>
      <c r="M3" s="60">
        <v>1.2</v>
      </c>
    </row>
    <row r="4" s="60" customFormat="1" ht="27" customHeight="1" spans="1:15">
      <c r="A4" s="74" t="s">
        <v>92</v>
      </c>
      <c r="B4" s="75" t="s">
        <v>93</v>
      </c>
      <c r="C4" s="76" t="s">
        <v>4</v>
      </c>
      <c r="G4" s="77" t="s">
        <v>41</v>
      </c>
      <c r="H4" s="77" t="s">
        <v>42</v>
      </c>
      <c r="I4" s="77" t="s">
        <v>43</v>
      </c>
      <c r="J4" s="65"/>
      <c r="M4" s="77" t="s">
        <v>41</v>
      </c>
      <c r="N4" s="107" t="s">
        <v>42</v>
      </c>
      <c r="O4" s="77" t="s">
        <v>43</v>
      </c>
    </row>
    <row r="5" s="60" customFormat="1" ht="26.25" customHeight="1" spans="1:25">
      <c r="A5" s="78" t="s">
        <v>677</v>
      </c>
      <c r="B5" s="79" t="s">
        <v>678</v>
      </c>
      <c r="C5" s="80">
        <f>C6+C12+C16+C20+C22</f>
        <v>59282</v>
      </c>
      <c r="D5" s="81">
        <v>105429</v>
      </c>
      <c r="E5" s="82">
        <v>595734.14</v>
      </c>
      <c r="F5" s="60">
        <f>104401+13602</f>
        <v>118003</v>
      </c>
      <c r="G5" s="83" t="s">
        <v>45</v>
      </c>
      <c r="H5" s="83" t="s">
        <v>46</v>
      </c>
      <c r="I5" s="108">
        <v>596221.15</v>
      </c>
      <c r="J5" s="65">
        <f>G5-A5</f>
        <v>-8</v>
      </c>
      <c r="K5" s="81">
        <f>I5-C5</f>
        <v>536939.15</v>
      </c>
      <c r="L5" s="81">
        <v>75943</v>
      </c>
      <c r="M5" s="83" t="s">
        <v>45</v>
      </c>
      <c r="N5" s="83" t="s">
        <v>46</v>
      </c>
      <c r="O5" s="108">
        <v>643048.95</v>
      </c>
      <c r="P5" s="65">
        <f>M5-A5</f>
        <v>-8</v>
      </c>
      <c r="Q5" s="81">
        <f>O5-C5</f>
        <v>583766.95</v>
      </c>
      <c r="S5" s="60">
        <v>717759</v>
      </c>
      <c r="U5" s="115" t="s">
        <v>45</v>
      </c>
      <c r="V5" s="115" t="s">
        <v>46</v>
      </c>
      <c r="W5" s="116">
        <v>659380.53</v>
      </c>
      <c r="X5" s="60">
        <f>C5-W5</f>
        <v>-600098.53</v>
      </c>
      <c r="Y5" s="60">
        <f>U5-A5</f>
        <v>-8</v>
      </c>
    </row>
    <row r="6" s="61" customFormat="1" ht="26.25" customHeight="1" spans="1:25">
      <c r="A6" s="84" t="s">
        <v>679</v>
      </c>
      <c r="B6" s="85" t="s">
        <v>680</v>
      </c>
      <c r="C6" s="80">
        <f>SUM(C7:C9)</f>
        <v>0</v>
      </c>
      <c r="D6" s="86"/>
      <c r="E6" s="86">
        <v>7616.62</v>
      </c>
      <c r="G6" s="87" t="s">
        <v>48</v>
      </c>
      <c r="H6" s="87" t="s">
        <v>49</v>
      </c>
      <c r="I6" s="109">
        <v>7616.62</v>
      </c>
      <c r="J6" s="110">
        <f t="shared" ref="J6:J13" si="0">G6-A6</f>
        <v>-800</v>
      </c>
      <c r="K6" s="86">
        <f t="shared" ref="K6:K13" si="1">I6-C6</f>
        <v>7616.62</v>
      </c>
      <c r="L6" s="86"/>
      <c r="M6" s="87" t="s">
        <v>48</v>
      </c>
      <c r="N6" s="87" t="s">
        <v>49</v>
      </c>
      <c r="O6" s="109">
        <v>7749.58</v>
      </c>
      <c r="P6" s="110">
        <f t="shared" ref="P6:P13" si="2">M6-A6</f>
        <v>-800</v>
      </c>
      <c r="Q6" s="86">
        <f t="shared" ref="Q6:Q13" si="3">O6-C6</f>
        <v>7749.58</v>
      </c>
      <c r="U6" s="117" t="s">
        <v>48</v>
      </c>
      <c r="V6" s="117" t="s">
        <v>49</v>
      </c>
      <c r="W6" s="118">
        <v>8475.47</v>
      </c>
      <c r="X6" s="61">
        <f t="shared" ref="X6:X13" si="4">C6-W6</f>
        <v>-8475.47</v>
      </c>
      <c r="Y6" s="61">
        <f t="shared" ref="Y6:Y13" si="5">U6-A6</f>
        <v>-800</v>
      </c>
    </row>
    <row r="7" s="62" customFormat="1" ht="26.25" customHeight="1" spans="1:25">
      <c r="A7" s="88">
        <v>2090101</v>
      </c>
      <c r="B7" s="89" t="s">
        <v>681</v>
      </c>
      <c r="C7" s="90"/>
      <c r="D7" s="91"/>
      <c r="E7" s="91">
        <v>3922.87</v>
      </c>
      <c r="G7" s="92" t="s">
        <v>51</v>
      </c>
      <c r="H7" s="92" t="s">
        <v>52</v>
      </c>
      <c r="I7" s="111">
        <v>3922.87</v>
      </c>
      <c r="J7" s="112">
        <f t="shared" si="0"/>
        <v>-80000</v>
      </c>
      <c r="K7" s="91">
        <f t="shared" si="1"/>
        <v>3922.87</v>
      </c>
      <c r="L7" s="91">
        <v>750</v>
      </c>
      <c r="M7" s="92" t="s">
        <v>51</v>
      </c>
      <c r="N7" s="92" t="s">
        <v>52</v>
      </c>
      <c r="O7" s="111">
        <v>4041.81</v>
      </c>
      <c r="P7" s="112">
        <f t="shared" si="2"/>
        <v>-80000</v>
      </c>
      <c r="Q7" s="91">
        <f t="shared" si="3"/>
        <v>4041.81</v>
      </c>
      <c r="U7" s="119" t="s">
        <v>51</v>
      </c>
      <c r="V7" s="119" t="s">
        <v>52</v>
      </c>
      <c r="W7" s="120">
        <v>4680.94</v>
      </c>
      <c r="X7" s="62">
        <f t="shared" si="4"/>
        <v>-4680.94</v>
      </c>
      <c r="Y7" s="62">
        <f t="shared" si="5"/>
        <v>-80000</v>
      </c>
    </row>
    <row r="8" s="62" customFormat="1" ht="26.25" customHeight="1" spans="1:23">
      <c r="A8" s="88">
        <v>2090103</v>
      </c>
      <c r="B8" s="89" t="s">
        <v>682</v>
      </c>
      <c r="C8" s="90"/>
      <c r="D8" s="91"/>
      <c r="E8" s="91"/>
      <c r="G8" s="92"/>
      <c r="H8" s="92"/>
      <c r="I8" s="111"/>
      <c r="J8" s="112"/>
      <c r="K8" s="91"/>
      <c r="L8" s="91"/>
      <c r="M8" s="92"/>
      <c r="N8" s="92"/>
      <c r="O8" s="111"/>
      <c r="P8" s="112"/>
      <c r="Q8" s="91"/>
      <c r="U8" s="119"/>
      <c r="V8" s="119"/>
      <c r="W8" s="120"/>
    </row>
    <row r="9" s="62" customFormat="1" ht="26.25" customHeight="1" spans="1:23">
      <c r="A9" s="88">
        <v>2090199</v>
      </c>
      <c r="B9" s="89" t="s">
        <v>683</v>
      </c>
      <c r="C9" s="90"/>
      <c r="D9" s="91"/>
      <c r="E9" s="91"/>
      <c r="G9" s="92"/>
      <c r="H9" s="92"/>
      <c r="I9" s="111"/>
      <c r="J9" s="112"/>
      <c r="K9" s="91"/>
      <c r="L9" s="91"/>
      <c r="M9" s="92"/>
      <c r="N9" s="92"/>
      <c r="O9" s="111"/>
      <c r="P9" s="112"/>
      <c r="Q9" s="91"/>
      <c r="U9" s="119"/>
      <c r="V9" s="119"/>
      <c r="W9" s="120"/>
    </row>
    <row r="10" s="60" customFormat="1" ht="26.25" customHeight="1" spans="1:25">
      <c r="A10" s="84" t="s">
        <v>684</v>
      </c>
      <c r="B10" s="84" t="s">
        <v>685</v>
      </c>
      <c r="C10" s="93"/>
      <c r="D10" s="81"/>
      <c r="E10" s="81">
        <v>7616.62</v>
      </c>
      <c r="G10" s="83" t="s">
        <v>48</v>
      </c>
      <c r="H10" s="83" t="s">
        <v>49</v>
      </c>
      <c r="I10" s="108">
        <v>7616.62</v>
      </c>
      <c r="J10" s="65">
        <f t="shared" si="0"/>
        <v>-801</v>
      </c>
      <c r="K10" s="81">
        <f t="shared" si="1"/>
        <v>7616.62</v>
      </c>
      <c r="L10" s="81"/>
      <c r="M10" s="83" t="s">
        <v>48</v>
      </c>
      <c r="N10" s="83" t="s">
        <v>49</v>
      </c>
      <c r="O10" s="108">
        <v>7749.58</v>
      </c>
      <c r="P10" s="65">
        <f t="shared" si="2"/>
        <v>-801</v>
      </c>
      <c r="Q10" s="81">
        <f t="shared" si="3"/>
        <v>7749.58</v>
      </c>
      <c r="U10" s="115" t="s">
        <v>48</v>
      </c>
      <c r="V10" s="115" t="s">
        <v>49</v>
      </c>
      <c r="W10" s="116">
        <v>8475.47</v>
      </c>
      <c r="X10" s="60">
        <f t="shared" si="4"/>
        <v>-8475.47</v>
      </c>
      <c r="Y10" s="60">
        <f t="shared" si="5"/>
        <v>-801</v>
      </c>
    </row>
    <row r="11" s="60" customFormat="1" ht="26.25" customHeight="1" spans="1:25">
      <c r="A11" s="88" t="s">
        <v>686</v>
      </c>
      <c r="B11" s="89" t="s">
        <v>687</v>
      </c>
      <c r="C11" s="93"/>
      <c r="D11" s="81"/>
      <c r="E11" s="81">
        <v>3922.87</v>
      </c>
      <c r="G11" s="83" t="s">
        <v>51</v>
      </c>
      <c r="H11" s="83" t="s">
        <v>52</v>
      </c>
      <c r="I11" s="108">
        <v>3922.87</v>
      </c>
      <c r="J11" s="65">
        <f t="shared" si="0"/>
        <v>-80100</v>
      </c>
      <c r="K11" s="81">
        <f t="shared" si="1"/>
        <v>3922.87</v>
      </c>
      <c r="L11" s="81">
        <v>750</v>
      </c>
      <c r="M11" s="83" t="s">
        <v>51</v>
      </c>
      <c r="N11" s="83" t="s">
        <v>52</v>
      </c>
      <c r="O11" s="108">
        <v>4041.81</v>
      </c>
      <c r="P11" s="65">
        <f t="shared" si="2"/>
        <v>-80100</v>
      </c>
      <c r="Q11" s="81">
        <f t="shared" si="3"/>
        <v>4041.81</v>
      </c>
      <c r="U11" s="115" t="s">
        <v>51</v>
      </c>
      <c r="V11" s="115" t="s">
        <v>52</v>
      </c>
      <c r="W11" s="116">
        <v>4680.94</v>
      </c>
      <c r="X11" s="60">
        <f t="shared" si="4"/>
        <v>-4680.94</v>
      </c>
      <c r="Y11" s="60">
        <f t="shared" si="5"/>
        <v>-80100</v>
      </c>
    </row>
    <row r="12" s="60" customFormat="1" ht="26.25" customHeight="1" spans="1:25">
      <c r="A12" s="84" t="s">
        <v>688</v>
      </c>
      <c r="B12" s="94" t="s">
        <v>689</v>
      </c>
      <c r="C12" s="80">
        <f>SUM(C13:C15)</f>
        <v>0</v>
      </c>
      <c r="D12" s="81"/>
      <c r="E12" s="81">
        <v>7616.62</v>
      </c>
      <c r="G12" s="83" t="s">
        <v>48</v>
      </c>
      <c r="H12" s="83" t="s">
        <v>49</v>
      </c>
      <c r="I12" s="108">
        <v>7616.62</v>
      </c>
      <c r="J12" s="65">
        <f t="shared" si="0"/>
        <v>-802</v>
      </c>
      <c r="K12" s="81">
        <f t="shared" si="1"/>
        <v>7616.62</v>
      </c>
      <c r="L12" s="81"/>
      <c r="M12" s="83" t="s">
        <v>48</v>
      </c>
      <c r="N12" s="83" t="s">
        <v>49</v>
      </c>
      <c r="O12" s="108">
        <v>7749.58</v>
      </c>
      <c r="P12" s="65">
        <f t="shared" si="2"/>
        <v>-802</v>
      </c>
      <c r="Q12" s="81">
        <f t="shared" si="3"/>
        <v>7749.58</v>
      </c>
      <c r="U12" s="115" t="s">
        <v>48</v>
      </c>
      <c r="V12" s="115" t="s">
        <v>49</v>
      </c>
      <c r="W12" s="116">
        <v>8475.47</v>
      </c>
      <c r="X12" s="60">
        <f t="shared" si="4"/>
        <v>-8475.47</v>
      </c>
      <c r="Y12" s="60">
        <f t="shared" si="5"/>
        <v>-802</v>
      </c>
    </row>
    <row r="13" s="60" customFormat="1" ht="26.25" customHeight="1" spans="1:25">
      <c r="A13" s="88">
        <v>2090301</v>
      </c>
      <c r="B13" s="89" t="s">
        <v>690</v>
      </c>
      <c r="C13" s="90"/>
      <c r="D13" s="81"/>
      <c r="E13" s="81">
        <v>3922.87</v>
      </c>
      <c r="G13" s="83" t="s">
        <v>51</v>
      </c>
      <c r="H13" s="83" t="s">
        <v>52</v>
      </c>
      <c r="I13" s="108">
        <v>3922.87</v>
      </c>
      <c r="J13" s="65">
        <f t="shared" si="0"/>
        <v>-80200</v>
      </c>
      <c r="K13" s="81">
        <f t="shared" si="1"/>
        <v>3922.87</v>
      </c>
      <c r="L13" s="81">
        <v>750</v>
      </c>
      <c r="M13" s="83" t="s">
        <v>51</v>
      </c>
      <c r="N13" s="83" t="s">
        <v>52</v>
      </c>
      <c r="O13" s="108">
        <v>4041.81</v>
      </c>
      <c r="P13" s="65">
        <f t="shared" si="2"/>
        <v>-80200</v>
      </c>
      <c r="Q13" s="81">
        <f t="shared" si="3"/>
        <v>4041.81</v>
      </c>
      <c r="U13" s="115" t="s">
        <v>51</v>
      </c>
      <c r="V13" s="115" t="s">
        <v>52</v>
      </c>
      <c r="W13" s="116">
        <v>4680.94</v>
      </c>
      <c r="X13" s="60">
        <f t="shared" si="4"/>
        <v>-4680.94</v>
      </c>
      <c r="Y13" s="60">
        <f t="shared" si="5"/>
        <v>-80200</v>
      </c>
    </row>
    <row r="14" s="60" customFormat="1" ht="26.25" customHeight="1" spans="1:23">
      <c r="A14" s="88">
        <v>2090302</v>
      </c>
      <c r="B14" s="89" t="s">
        <v>691</v>
      </c>
      <c r="C14" s="90"/>
      <c r="D14" s="81"/>
      <c r="E14" s="81"/>
      <c r="G14" s="83"/>
      <c r="H14" s="83"/>
      <c r="I14" s="108"/>
      <c r="J14" s="65"/>
      <c r="K14" s="81"/>
      <c r="L14" s="81"/>
      <c r="M14" s="83"/>
      <c r="N14" s="83"/>
      <c r="O14" s="108"/>
      <c r="P14" s="65"/>
      <c r="Q14" s="81"/>
      <c r="U14" s="115"/>
      <c r="V14" s="115"/>
      <c r="W14" s="116"/>
    </row>
    <row r="15" s="60" customFormat="1" ht="26.25" customHeight="1" spans="1:23">
      <c r="A15" s="88">
        <v>2090399</v>
      </c>
      <c r="B15" s="89" t="s">
        <v>81</v>
      </c>
      <c r="C15" s="90"/>
      <c r="D15" s="81"/>
      <c r="E15" s="81"/>
      <c r="G15" s="83"/>
      <c r="H15" s="83"/>
      <c r="I15" s="108"/>
      <c r="J15" s="65"/>
      <c r="K15" s="81"/>
      <c r="L15" s="81"/>
      <c r="M15" s="83"/>
      <c r="N15" s="83"/>
      <c r="O15" s="108"/>
      <c r="P15" s="65"/>
      <c r="Q15" s="81"/>
      <c r="U15" s="115"/>
      <c r="V15" s="115"/>
      <c r="W15" s="116"/>
    </row>
    <row r="16" s="60" customFormat="1" ht="26.25" customHeight="1" spans="1:23">
      <c r="A16" s="84" t="s">
        <v>692</v>
      </c>
      <c r="B16" s="95" t="s">
        <v>693</v>
      </c>
      <c r="C16" s="80">
        <f>SUM(C17:C19)</f>
        <v>18396</v>
      </c>
      <c r="D16" s="81"/>
      <c r="E16" s="81"/>
      <c r="G16" s="83"/>
      <c r="H16" s="83"/>
      <c r="I16" s="108"/>
      <c r="J16" s="65"/>
      <c r="K16" s="81"/>
      <c r="L16" s="81"/>
      <c r="M16" s="83"/>
      <c r="N16" s="83"/>
      <c r="O16" s="108"/>
      <c r="P16" s="65"/>
      <c r="Q16" s="81"/>
      <c r="U16" s="115"/>
      <c r="V16" s="115"/>
      <c r="W16" s="116"/>
    </row>
    <row r="17" s="60" customFormat="1" ht="26.25" customHeight="1" spans="1:23">
      <c r="A17" s="88">
        <v>2091001</v>
      </c>
      <c r="B17" s="89" t="s">
        <v>694</v>
      </c>
      <c r="C17" s="90">
        <v>17296</v>
      </c>
      <c r="D17" s="81"/>
      <c r="E17" s="81"/>
      <c r="G17" s="83"/>
      <c r="H17" s="83"/>
      <c r="I17" s="108"/>
      <c r="J17" s="65"/>
      <c r="K17" s="81"/>
      <c r="L17" s="81"/>
      <c r="M17" s="83"/>
      <c r="N17" s="83"/>
      <c r="O17" s="108"/>
      <c r="P17" s="65"/>
      <c r="Q17" s="81"/>
      <c r="U17" s="115"/>
      <c r="V17" s="115"/>
      <c r="W17" s="116"/>
    </row>
    <row r="18" s="60" customFormat="1" ht="26.25" customHeight="1" spans="1:23">
      <c r="A18" s="88">
        <v>2091002</v>
      </c>
      <c r="B18" s="89" t="s">
        <v>695</v>
      </c>
      <c r="C18" s="90">
        <v>864</v>
      </c>
      <c r="D18" s="81"/>
      <c r="E18" s="81"/>
      <c r="G18" s="83"/>
      <c r="H18" s="83"/>
      <c r="I18" s="108"/>
      <c r="J18" s="65"/>
      <c r="K18" s="81"/>
      <c r="L18" s="81"/>
      <c r="M18" s="83"/>
      <c r="N18" s="83"/>
      <c r="O18" s="108"/>
      <c r="P18" s="65"/>
      <c r="Q18" s="81"/>
      <c r="U18" s="115"/>
      <c r="V18" s="115"/>
      <c r="W18" s="116"/>
    </row>
    <row r="19" s="60" customFormat="1" ht="26.25" customHeight="1" spans="1:23">
      <c r="A19" s="88">
        <v>2091099</v>
      </c>
      <c r="B19" s="89" t="s">
        <v>81</v>
      </c>
      <c r="C19" s="90">
        <v>236</v>
      </c>
      <c r="D19" s="81"/>
      <c r="E19" s="81"/>
      <c r="G19" s="83"/>
      <c r="H19" s="83"/>
      <c r="I19" s="108"/>
      <c r="J19" s="65"/>
      <c r="K19" s="81"/>
      <c r="L19" s="81"/>
      <c r="M19" s="83"/>
      <c r="N19" s="83"/>
      <c r="O19" s="108"/>
      <c r="P19" s="65"/>
      <c r="Q19" s="81"/>
      <c r="U19" s="115"/>
      <c r="V19" s="115"/>
      <c r="W19" s="116"/>
    </row>
    <row r="20" s="60" customFormat="1" ht="26.25" customHeight="1" spans="1:23">
      <c r="A20" s="84" t="s">
        <v>696</v>
      </c>
      <c r="B20" s="95" t="s">
        <v>697</v>
      </c>
      <c r="C20" s="80">
        <f>SUM(C21)</f>
        <v>40886</v>
      </c>
      <c r="D20" s="81"/>
      <c r="E20" s="81"/>
      <c r="G20" s="83"/>
      <c r="H20" s="83"/>
      <c r="I20" s="108"/>
      <c r="J20" s="65"/>
      <c r="K20" s="81"/>
      <c r="L20" s="81"/>
      <c r="M20" s="83"/>
      <c r="N20" s="83"/>
      <c r="O20" s="108"/>
      <c r="P20" s="65"/>
      <c r="Q20" s="81"/>
      <c r="U20" s="115"/>
      <c r="V20" s="115"/>
      <c r="W20" s="116"/>
    </row>
    <row r="21" s="60" customFormat="1" ht="26.25" customHeight="1" spans="1:23">
      <c r="A21" s="88" t="s">
        <v>698</v>
      </c>
      <c r="B21" s="96" t="s">
        <v>699</v>
      </c>
      <c r="C21" s="93">
        <v>40886</v>
      </c>
      <c r="D21" s="81"/>
      <c r="E21" s="81"/>
      <c r="G21" s="83"/>
      <c r="H21" s="83"/>
      <c r="I21" s="108"/>
      <c r="J21" s="65"/>
      <c r="K21" s="81"/>
      <c r="L21" s="81"/>
      <c r="M21" s="83"/>
      <c r="N21" s="83"/>
      <c r="O21" s="108"/>
      <c r="P21" s="65"/>
      <c r="Q21" s="81"/>
      <c r="U21" s="115"/>
      <c r="V21" s="115"/>
      <c r="W21" s="116"/>
    </row>
    <row r="22" s="60" customFormat="1" ht="26.25" customHeight="1" spans="1:25">
      <c r="A22" s="84" t="s">
        <v>700</v>
      </c>
      <c r="B22" s="95" t="s">
        <v>701</v>
      </c>
      <c r="C22" s="80">
        <f>SUM(C23:C25)</f>
        <v>0</v>
      </c>
      <c r="D22" s="97"/>
      <c r="E22" s="97">
        <v>135.6</v>
      </c>
      <c r="G22" s="83" t="s">
        <v>54</v>
      </c>
      <c r="H22" s="83" t="s">
        <v>55</v>
      </c>
      <c r="I22" s="108">
        <v>135.6</v>
      </c>
      <c r="J22" s="65">
        <f>G22-A22</f>
        <v>1989287</v>
      </c>
      <c r="K22" s="81">
        <f>I22-C22</f>
        <v>135.6</v>
      </c>
      <c r="L22" s="81"/>
      <c r="M22" s="83" t="s">
        <v>54</v>
      </c>
      <c r="N22" s="83" t="s">
        <v>55</v>
      </c>
      <c r="O22" s="108">
        <v>135.6</v>
      </c>
      <c r="P22" s="65">
        <f>M22-A22</f>
        <v>1989287</v>
      </c>
      <c r="Q22" s="81">
        <f>O22-C22</f>
        <v>135.6</v>
      </c>
      <c r="U22" s="115" t="s">
        <v>54</v>
      </c>
      <c r="V22" s="115" t="s">
        <v>55</v>
      </c>
      <c r="W22" s="116">
        <v>135.6</v>
      </c>
      <c r="X22" s="60">
        <f>C22-W22</f>
        <v>-135.6</v>
      </c>
      <c r="Y22" s="60">
        <f>U22-A22</f>
        <v>1989287</v>
      </c>
    </row>
    <row r="23" s="60" customFormat="1" ht="26.25" customHeight="1" spans="1:23">
      <c r="A23" s="88">
        <v>2091201</v>
      </c>
      <c r="B23" s="89" t="s">
        <v>702</v>
      </c>
      <c r="C23" s="90"/>
      <c r="D23" s="97"/>
      <c r="E23" s="97"/>
      <c r="G23" s="83"/>
      <c r="H23" s="83"/>
      <c r="I23" s="108"/>
      <c r="J23" s="65"/>
      <c r="K23" s="81"/>
      <c r="L23" s="81"/>
      <c r="M23" s="83"/>
      <c r="N23" s="83"/>
      <c r="O23" s="108"/>
      <c r="P23" s="65"/>
      <c r="Q23" s="81"/>
      <c r="U23" s="115"/>
      <c r="V23" s="115"/>
      <c r="W23" s="116"/>
    </row>
    <row r="24" s="60" customFormat="1" ht="26.25" customHeight="1" spans="1:27">
      <c r="A24" s="88">
        <v>2091202</v>
      </c>
      <c r="B24" s="89" t="s">
        <v>703</v>
      </c>
      <c r="C24" s="90"/>
      <c r="D24" s="97"/>
      <c r="E24" s="97"/>
      <c r="G24" s="83"/>
      <c r="H24" s="83"/>
      <c r="I24" s="108"/>
      <c r="J24" s="65"/>
      <c r="K24" s="81"/>
      <c r="L24" s="81"/>
      <c r="M24" s="83"/>
      <c r="N24" s="83"/>
      <c r="O24" s="108"/>
      <c r="P24" s="65"/>
      <c r="Q24" s="81"/>
      <c r="U24" s="115"/>
      <c r="V24" s="115"/>
      <c r="W24" s="116"/>
      <c r="AA24" s="60">
        <v>48</v>
      </c>
    </row>
    <row r="25" s="60" customFormat="1" ht="26.25" customHeight="1" spans="1:25">
      <c r="A25" s="88">
        <v>2091299</v>
      </c>
      <c r="B25" s="89" t="s">
        <v>704</v>
      </c>
      <c r="C25" s="90"/>
      <c r="D25" s="81"/>
      <c r="E25" s="81">
        <v>7616.62</v>
      </c>
      <c r="G25" s="83" t="s">
        <v>48</v>
      </c>
      <c r="H25" s="83" t="s">
        <v>49</v>
      </c>
      <c r="I25" s="108">
        <v>7616.62</v>
      </c>
      <c r="J25" s="65">
        <f>G25-A25</f>
        <v>-2071198</v>
      </c>
      <c r="K25" s="81">
        <f>I25-C25</f>
        <v>7616.62</v>
      </c>
      <c r="L25" s="81"/>
      <c r="M25" s="83" t="s">
        <v>48</v>
      </c>
      <c r="N25" s="83" t="s">
        <v>49</v>
      </c>
      <c r="O25" s="108">
        <v>7749.58</v>
      </c>
      <c r="P25" s="65">
        <f>M25-A25</f>
        <v>-2071198</v>
      </c>
      <c r="Q25" s="81">
        <f>O25-C25</f>
        <v>7749.58</v>
      </c>
      <c r="U25" s="115" t="s">
        <v>48</v>
      </c>
      <c r="V25" s="115" t="s">
        <v>49</v>
      </c>
      <c r="W25" s="116">
        <v>8475.47</v>
      </c>
      <c r="X25" s="60">
        <f>C25-W25</f>
        <v>-8475.47</v>
      </c>
      <c r="Y25" s="60">
        <f>U25-A25</f>
        <v>-2071198</v>
      </c>
    </row>
    <row r="26" s="63" customFormat="1" ht="26.25" customHeight="1" spans="1:23">
      <c r="A26" s="78" t="s">
        <v>705</v>
      </c>
      <c r="B26" s="79" t="s">
        <v>706</v>
      </c>
      <c r="C26" s="98"/>
      <c r="D26" s="99"/>
      <c r="E26" s="99"/>
      <c r="G26" s="100"/>
      <c r="H26" s="100"/>
      <c r="I26" s="113"/>
      <c r="J26" s="114"/>
      <c r="K26" s="99"/>
      <c r="L26" s="99"/>
      <c r="M26" s="100"/>
      <c r="N26" s="100"/>
      <c r="O26" s="113"/>
      <c r="P26" s="114"/>
      <c r="Q26" s="99"/>
      <c r="U26" s="121"/>
      <c r="V26" s="121"/>
      <c r="W26" s="122"/>
    </row>
    <row r="27" s="63" customFormat="1" ht="26.25" customHeight="1" spans="1:23">
      <c r="A27" s="101" t="s">
        <v>707</v>
      </c>
      <c r="B27" s="102" t="s">
        <v>708</v>
      </c>
      <c r="C27" s="98"/>
      <c r="D27" s="99"/>
      <c r="E27" s="99"/>
      <c r="G27" s="100"/>
      <c r="H27" s="100"/>
      <c r="I27" s="113"/>
      <c r="J27" s="114"/>
      <c r="K27" s="99"/>
      <c r="L27" s="99"/>
      <c r="M27" s="100"/>
      <c r="N27" s="100"/>
      <c r="O27" s="113"/>
      <c r="P27" s="114"/>
      <c r="Q27" s="99"/>
      <c r="U27" s="121"/>
      <c r="V27" s="121"/>
      <c r="W27" s="122"/>
    </row>
    <row r="28" s="63" customFormat="1" ht="26.25" customHeight="1" spans="1:23">
      <c r="A28" s="101"/>
      <c r="B28" s="103"/>
      <c r="C28" s="98"/>
      <c r="D28" s="99"/>
      <c r="E28" s="99"/>
      <c r="G28" s="100"/>
      <c r="H28" s="100"/>
      <c r="I28" s="113"/>
      <c r="J28" s="114"/>
      <c r="K28" s="99"/>
      <c r="L28" s="99"/>
      <c r="M28" s="100"/>
      <c r="N28" s="100"/>
      <c r="O28" s="113"/>
      <c r="P28" s="114"/>
      <c r="Q28" s="99"/>
      <c r="U28" s="121"/>
      <c r="V28" s="121"/>
      <c r="W28" s="122"/>
    </row>
    <row r="29" s="63" customFormat="1" ht="26.25" customHeight="1" spans="1:23">
      <c r="A29" s="101"/>
      <c r="B29" s="103"/>
      <c r="C29" s="98"/>
      <c r="D29" s="99"/>
      <c r="E29" s="99"/>
      <c r="G29" s="100"/>
      <c r="H29" s="100"/>
      <c r="I29" s="113"/>
      <c r="J29" s="114"/>
      <c r="K29" s="99"/>
      <c r="L29" s="99"/>
      <c r="M29" s="100"/>
      <c r="N29" s="100"/>
      <c r="O29" s="113"/>
      <c r="P29" s="114"/>
      <c r="Q29" s="99"/>
      <c r="U29" s="121"/>
      <c r="V29" s="121"/>
      <c r="W29" s="122"/>
    </row>
    <row r="30" s="60" customFormat="1" ht="26.25" customHeight="1" spans="1:24">
      <c r="A30" s="104" t="s">
        <v>471</v>
      </c>
      <c r="B30" s="105"/>
      <c r="C30" s="106">
        <f>C26+C5</f>
        <v>59282</v>
      </c>
      <c r="G30" s="77" t="str">
        <f>""</f>
        <v/>
      </c>
      <c r="H30" s="77" t="str">
        <f>""</f>
        <v/>
      </c>
      <c r="I30" s="77" t="str">
        <f>""</f>
        <v/>
      </c>
      <c r="J30" s="65"/>
      <c r="M30" s="77" t="str">
        <f>""</f>
        <v/>
      </c>
      <c r="N30" s="107" t="str">
        <f>""</f>
        <v/>
      </c>
      <c r="O30" s="77" t="str">
        <f>""</f>
        <v/>
      </c>
      <c r="W30" s="123" t="e">
        <f>W31+#REF!+#REF!+#REF!+#REF!+#REF!+#REF!+#REF!+#REF!+#REF!+#REF!+#REF!+#REF!+#REF!+#REF!+#REF!+#REF!+#REF!+#REF!+#REF!+#REF!</f>
        <v>#REF!</v>
      </c>
      <c r="X30" s="123" t="e">
        <f>X31+#REF!+#REF!+#REF!+#REF!+#REF!+#REF!+#REF!+#REF!+#REF!+#REF!+#REF!+#REF!+#REF!+#REF!+#REF!+#REF!+#REF!+#REF!+#REF!+#REF!</f>
        <v>#REF!</v>
      </c>
    </row>
    <row r="31" ht="19.5" customHeight="1" spans="17:25">
      <c r="Q31" s="124"/>
      <c r="U31" s="125" t="s">
        <v>64</v>
      </c>
      <c r="V31" s="125" t="s">
        <v>65</v>
      </c>
      <c r="W31" s="126">
        <v>19998</v>
      </c>
      <c r="X31" s="66">
        <f>C31-W31</f>
        <v>-19998</v>
      </c>
      <c r="Y31" s="66">
        <f>U31-A31</f>
        <v>232</v>
      </c>
    </row>
    <row r="32" ht="19.5" customHeight="1" spans="17:25">
      <c r="Q32" s="124"/>
      <c r="U32" s="125" t="s">
        <v>67</v>
      </c>
      <c r="V32" s="125" t="s">
        <v>68</v>
      </c>
      <c r="W32" s="126">
        <v>19998</v>
      </c>
      <c r="X32" s="66">
        <f>C32-W32</f>
        <v>-19998</v>
      </c>
      <c r="Y32" s="66">
        <f>U32-A32</f>
        <v>23203</v>
      </c>
    </row>
    <row r="33" ht="19.5" customHeight="1" spans="17:25">
      <c r="Q33" s="124"/>
      <c r="U33" s="125" t="s">
        <v>70</v>
      </c>
      <c r="V33" s="125" t="s">
        <v>71</v>
      </c>
      <c r="W33" s="126">
        <v>19998</v>
      </c>
      <c r="X33" s="66">
        <f>C33-W33</f>
        <v>-19998</v>
      </c>
      <c r="Y33" s="66">
        <f>U33-A33</f>
        <v>2320301</v>
      </c>
    </row>
    <row r="34" ht="19.5" customHeight="1" spans="17:17">
      <c r="Q34" s="124"/>
    </row>
    <row r="35" ht="19.5" customHeight="1" spans="17:17">
      <c r="Q35" s="124"/>
    </row>
    <row r="36" ht="19.5" customHeight="1" spans="17:17">
      <c r="Q36" s="124"/>
    </row>
    <row r="37" ht="19.5" customHeight="1" spans="17:17">
      <c r="Q37" s="124"/>
    </row>
    <row r="38" ht="19.5" customHeight="1" spans="17:17">
      <c r="Q38" s="124"/>
    </row>
    <row r="39" ht="19.5" customHeight="1" spans="17:17">
      <c r="Q39" s="124"/>
    </row>
    <row r="40" ht="19.5" customHeight="1" spans="17:17">
      <c r="Q40" s="124"/>
    </row>
    <row r="41" ht="19.5" customHeight="1" spans="17:17">
      <c r="Q41" s="124"/>
    </row>
    <row r="42" ht="19.5" customHeight="1" spans="17:17">
      <c r="Q42" s="124"/>
    </row>
    <row r="43" ht="19.5" customHeight="1" spans="17:17">
      <c r="Q43" s="124"/>
    </row>
    <row r="44" ht="19.5" customHeight="1" spans="17:17">
      <c r="Q44" s="124"/>
    </row>
    <row r="45" ht="19.5" customHeight="1" spans="17:17">
      <c r="Q45" s="124"/>
    </row>
    <row r="46" ht="19.5" customHeight="1" spans="17:17">
      <c r="Q46" s="124"/>
    </row>
  </sheetData>
  <mergeCells count="2">
    <mergeCell ref="A2:C2"/>
    <mergeCell ref="A30:B30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C16"/>
  <sheetViews>
    <sheetView workbookViewId="0">
      <selection activeCell="F13" sqref="F13"/>
    </sheetView>
  </sheetViews>
  <sheetFormatPr defaultColWidth="9" defaultRowHeight="13.5" outlineLevelCol="2"/>
  <cols>
    <col min="1" max="1" width="42.875" customWidth="1"/>
    <col min="2" max="2" width="17.875" customWidth="1"/>
    <col min="3" max="3" width="13.125" customWidth="1"/>
  </cols>
  <sheetData>
    <row r="1" ht="15" spans="1:1">
      <c r="A1" s="43" t="s">
        <v>709</v>
      </c>
    </row>
    <row r="2" ht="23.25" spans="1:3">
      <c r="A2" s="44" t="s">
        <v>710</v>
      </c>
      <c r="B2" s="45"/>
      <c r="C2" s="45"/>
    </row>
    <row r="3" ht="15.75" spans="1:3">
      <c r="A3" s="46"/>
      <c r="B3" s="46"/>
      <c r="C3" s="47" t="s">
        <v>711</v>
      </c>
    </row>
    <row r="4" ht="32.25" customHeight="1" spans="1:3">
      <c r="A4" s="48" t="s">
        <v>3</v>
      </c>
      <c r="B4" s="48" t="s">
        <v>477</v>
      </c>
      <c r="C4" s="48" t="s">
        <v>712</v>
      </c>
    </row>
    <row r="5" ht="32.25" customHeight="1" spans="1:3">
      <c r="A5" s="42" t="s">
        <v>713</v>
      </c>
      <c r="B5" s="42"/>
      <c r="C5" s="59" t="s">
        <v>714</v>
      </c>
    </row>
    <row r="6" ht="32.25" customHeight="1" spans="1:3">
      <c r="A6" s="42" t="s">
        <v>715</v>
      </c>
      <c r="B6" s="59" t="s">
        <v>716</v>
      </c>
      <c r="C6" s="59"/>
    </row>
    <row r="7" ht="32.25" customHeight="1" spans="1:3">
      <c r="A7" s="42" t="s">
        <v>717</v>
      </c>
      <c r="B7" s="59"/>
      <c r="C7" s="59"/>
    </row>
    <row r="8" ht="32.25" customHeight="1" spans="1:3">
      <c r="A8" s="42" t="s">
        <v>718</v>
      </c>
      <c r="B8" s="59" t="s">
        <v>716</v>
      </c>
      <c r="C8" s="59"/>
    </row>
    <row r="9" ht="32.25" customHeight="1" spans="1:3">
      <c r="A9" s="50" t="s">
        <v>719</v>
      </c>
      <c r="B9" s="51"/>
      <c r="C9" s="49"/>
    </row>
    <row r="10" ht="32.25" customHeight="1" spans="1:3">
      <c r="A10" s="52" t="s">
        <v>720</v>
      </c>
      <c r="B10" s="51"/>
      <c r="C10" s="49"/>
    </row>
    <row r="11" ht="32.25" customHeight="1" spans="1:3">
      <c r="A11" s="52" t="s">
        <v>721</v>
      </c>
      <c r="B11" s="51"/>
      <c r="C11" s="49"/>
    </row>
    <row r="12" ht="32.25" customHeight="1" spans="1:3">
      <c r="A12" s="42" t="s">
        <v>722</v>
      </c>
      <c r="B12" s="42"/>
      <c r="C12" s="49">
        <v>5.42</v>
      </c>
    </row>
    <row r="13" ht="32.25" customHeight="1" spans="1:3">
      <c r="A13" s="42" t="s">
        <v>723</v>
      </c>
      <c r="B13" s="53"/>
      <c r="C13" s="49">
        <v>40.94</v>
      </c>
    </row>
    <row r="14" ht="32.25" customHeight="1" spans="1:3">
      <c r="A14" s="50" t="s">
        <v>724</v>
      </c>
      <c r="B14" s="51"/>
      <c r="C14" s="54"/>
    </row>
    <row r="15" ht="32.25" customHeight="1" spans="1:3">
      <c r="A15" s="55" t="s">
        <v>725</v>
      </c>
      <c r="B15" s="56"/>
      <c r="C15" s="54"/>
    </row>
    <row r="16" ht="15.75" spans="1:3">
      <c r="A16" s="57" t="s">
        <v>726</v>
      </c>
      <c r="B16" s="58"/>
      <c r="C16" s="58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8"/>
  <sheetViews>
    <sheetView topLeftCell="A7" workbookViewId="0">
      <selection activeCell="B34" sqref="B34"/>
    </sheetView>
  </sheetViews>
  <sheetFormatPr defaultColWidth="7" defaultRowHeight="15"/>
  <cols>
    <col min="1" max="1" width="35.125" style="64" customWidth="1"/>
    <col min="2" max="2" width="24.25" style="65" customWidth="1"/>
    <col min="3" max="3" width="10.375" style="60" hidden="1" customWidth="1"/>
    <col min="4" max="4" width="9.625" style="66" hidden="1" customWidth="1"/>
    <col min="5" max="5" width="8.125" style="66" hidden="1" customWidth="1"/>
    <col min="6" max="6" width="9.625" style="67" hidden="1" customWidth="1"/>
    <col min="7" max="7" width="17.5" style="67" hidden="1" customWidth="1"/>
    <col min="8" max="8" width="12.5" style="68" hidden="1" customWidth="1"/>
    <col min="9" max="9" width="7" style="69" hidden="1" customWidth="1"/>
    <col min="10" max="11" width="7" style="66" hidden="1" customWidth="1"/>
    <col min="12" max="12" width="13.875" style="66" hidden="1" customWidth="1"/>
    <col min="13" max="13" width="7.875" style="66" hidden="1" customWidth="1"/>
    <col min="14" max="14" width="9.5" style="66" hidden="1" customWidth="1"/>
    <col min="15" max="15" width="6.875" style="66" hidden="1" customWidth="1"/>
    <col min="16" max="16" width="9" style="66" hidden="1" customWidth="1"/>
    <col min="17" max="17" width="5.875" style="66" hidden="1" customWidth="1"/>
    <col min="18" max="18" width="5.25" style="66" hidden="1" customWidth="1"/>
    <col min="19" max="19" width="6.5" style="66" hidden="1" customWidth="1"/>
    <col min="20" max="21" width="7" style="66" hidden="1" customWidth="1"/>
    <col min="22" max="22" width="10.625" style="66" hidden="1" customWidth="1"/>
    <col min="23" max="23" width="10.5" style="66" hidden="1" customWidth="1"/>
    <col min="24" max="24" width="7" style="66" hidden="1" customWidth="1"/>
    <col min="25" max="16384" width="7" style="66"/>
  </cols>
  <sheetData>
    <row r="1" ht="29.25" customHeight="1" spans="1:1">
      <c r="A1" s="43" t="s">
        <v>38</v>
      </c>
    </row>
    <row r="2" ht="28.5" customHeight="1" spans="1:8">
      <c r="A2" s="70" t="s">
        <v>39</v>
      </c>
      <c r="B2" s="72"/>
      <c r="F2" s="66"/>
      <c r="G2" s="66"/>
      <c r="H2" s="66"/>
    </row>
    <row r="3" s="60" customFormat="1" ht="27.75" customHeight="1" spans="1:12">
      <c r="A3" s="64"/>
      <c r="B3" s="201" t="s">
        <v>40</v>
      </c>
      <c r="D3" s="60">
        <v>12.11</v>
      </c>
      <c r="F3" s="60">
        <v>12.22</v>
      </c>
      <c r="I3" s="65"/>
      <c r="L3" s="60">
        <v>1.2</v>
      </c>
    </row>
    <row r="4" s="60" customFormat="1" ht="28.5" customHeight="1" spans="1:14">
      <c r="A4" s="174" t="s">
        <v>3</v>
      </c>
      <c r="B4" s="76" t="s">
        <v>4</v>
      </c>
      <c r="F4" s="77" t="s">
        <v>41</v>
      </c>
      <c r="G4" s="77" t="s">
        <v>42</v>
      </c>
      <c r="H4" s="77" t="s">
        <v>43</v>
      </c>
      <c r="I4" s="65"/>
      <c r="L4" s="77" t="s">
        <v>41</v>
      </c>
      <c r="M4" s="107" t="s">
        <v>42</v>
      </c>
      <c r="N4" s="77" t="s">
        <v>43</v>
      </c>
    </row>
    <row r="5" s="64" customFormat="1" ht="24.75" customHeight="1" spans="1:24">
      <c r="A5" s="202" t="s">
        <v>44</v>
      </c>
      <c r="B5" s="337">
        <f>SUM(B6:B31)</f>
        <v>433606</v>
      </c>
      <c r="C5" s="64">
        <v>105429</v>
      </c>
      <c r="D5" s="64">
        <v>595734.14</v>
      </c>
      <c r="E5" s="64">
        <f>104401+13602</f>
        <v>118003</v>
      </c>
      <c r="F5" s="203" t="s">
        <v>45</v>
      </c>
      <c r="G5" s="203" t="s">
        <v>46</v>
      </c>
      <c r="H5" s="203">
        <v>596221.15</v>
      </c>
      <c r="I5" s="64" t="e">
        <f>F5-A5</f>
        <v>#VALUE!</v>
      </c>
      <c r="J5" s="64">
        <f>H5-B5</f>
        <v>162615.15</v>
      </c>
      <c r="K5" s="64">
        <v>75943</v>
      </c>
      <c r="L5" s="203" t="s">
        <v>45</v>
      </c>
      <c r="M5" s="203" t="s">
        <v>46</v>
      </c>
      <c r="N5" s="203">
        <v>643048.95</v>
      </c>
      <c r="O5" s="64" t="e">
        <f>L5-A5</f>
        <v>#VALUE!</v>
      </c>
      <c r="P5" s="64">
        <f>N5-B5</f>
        <v>209442.95</v>
      </c>
      <c r="R5" s="64">
        <v>717759</v>
      </c>
      <c r="T5" s="206" t="s">
        <v>45</v>
      </c>
      <c r="U5" s="206" t="s">
        <v>46</v>
      </c>
      <c r="V5" s="206">
        <v>659380.53</v>
      </c>
      <c r="W5" s="64">
        <f>B5-V5</f>
        <v>-225774.53</v>
      </c>
      <c r="X5" s="64" t="e">
        <f>T5-A5</f>
        <v>#VALUE!</v>
      </c>
    </row>
    <row r="6" s="190" customFormat="1" ht="20.25" customHeight="1" spans="1:24">
      <c r="A6" s="204" t="s">
        <v>47</v>
      </c>
      <c r="B6" s="338">
        <v>43182</v>
      </c>
      <c r="D6" s="190">
        <v>7616.62</v>
      </c>
      <c r="F6" s="87" t="s">
        <v>48</v>
      </c>
      <c r="G6" s="87" t="s">
        <v>49</v>
      </c>
      <c r="H6" s="87">
        <v>7616.62</v>
      </c>
      <c r="I6" s="190" t="e">
        <f>F6-#REF!</f>
        <v>#REF!</v>
      </c>
      <c r="J6" s="190" t="e">
        <f>H6-#REF!</f>
        <v>#REF!</v>
      </c>
      <c r="L6" s="87" t="s">
        <v>48</v>
      </c>
      <c r="M6" s="87" t="s">
        <v>49</v>
      </c>
      <c r="N6" s="87">
        <v>7749.58</v>
      </c>
      <c r="O6" s="190" t="e">
        <f>L6-#REF!</f>
        <v>#REF!</v>
      </c>
      <c r="P6" s="190" t="e">
        <f>N6-#REF!</f>
        <v>#REF!</v>
      </c>
      <c r="T6" s="117" t="s">
        <v>48</v>
      </c>
      <c r="U6" s="117" t="s">
        <v>49</v>
      </c>
      <c r="V6" s="117">
        <v>8475.47</v>
      </c>
      <c r="W6" s="190" t="e">
        <f>#REF!-V6</f>
        <v>#REF!</v>
      </c>
      <c r="X6" s="190" t="e">
        <f>T6-#REF!</f>
        <v>#REF!</v>
      </c>
    </row>
    <row r="7" s="192" customFormat="1" ht="20.25" customHeight="1" spans="1:24">
      <c r="A7" s="204" t="s">
        <v>50</v>
      </c>
      <c r="B7" s="338">
        <v>0</v>
      </c>
      <c r="D7" s="192">
        <v>3922.87</v>
      </c>
      <c r="F7" s="92" t="s">
        <v>51</v>
      </c>
      <c r="G7" s="92" t="s">
        <v>52</v>
      </c>
      <c r="H7" s="92">
        <v>3922.87</v>
      </c>
      <c r="I7" s="192" t="e">
        <f>F7-#REF!</f>
        <v>#REF!</v>
      </c>
      <c r="J7" s="192" t="e">
        <f>H7-#REF!</f>
        <v>#REF!</v>
      </c>
      <c r="K7" s="192">
        <v>750</v>
      </c>
      <c r="L7" s="92" t="s">
        <v>51</v>
      </c>
      <c r="M7" s="92" t="s">
        <v>52</v>
      </c>
      <c r="N7" s="92">
        <v>4041.81</v>
      </c>
      <c r="O7" s="192" t="e">
        <f>L7-#REF!</f>
        <v>#REF!</v>
      </c>
      <c r="P7" s="192" t="e">
        <f>N7-#REF!</f>
        <v>#REF!</v>
      </c>
      <c r="T7" s="119" t="s">
        <v>51</v>
      </c>
      <c r="U7" s="119" t="s">
        <v>52</v>
      </c>
      <c r="V7" s="119">
        <v>4680.94</v>
      </c>
      <c r="W7" s="192" t="e">
        <f>#REF!-V7</f>
        <v>#REF!</v>
      </c>
      <c r="X7" s="192" t="e">
        <f>T7-#REF!</f>
        <v>#REF!</v>
      </c>
    </row>
    <row r="8" s="60" customFormat="1" ht="20.25" customHeight="1" spans="1:24">
      <c r="A8" s="204" t="s">
        <v>53</v>
      </c>
      <c r="B8" s="338">
        <v>15</v>
      </c>
      <c r="C8" s="97"/>
      <c r="D8" s="97">
        <v>135.6</v>
      </c>
      <c r="F8" s="83" t="s">
        <v>54</v>
      </c>
      <c r="G8" s="83" t="s">
        <v>55</v>
      </c>
      <c r="H8" s="108">
        <v>135.6</v>
      </c>
      <c r="I8" s="65" t="e">
        <f>F8-#REF!</f>
        <v>#REF!</v>
      </c>
      <c r="J8" s="81" t="e">
        <f>H8-#REF!</f>
        <v>#REF!</v>
      </c>
      <c r="K8" s="81"/>
      <c r="L8" s="83" t="s">
        <v>54</v>
      </c>
      <c r="M8" s="83" t="s">
        <v>55</v>
      </c>
      <c r="N8" s="108">
        <v>135.6</v>
      </c>
      <c r="O8" s="65" t="e">
        <f>L8-#REF!</f>
        <v>#REF!</v>
      </c>
      <c r="P8" s="81" t="e">
        <f>N8-#REF!</f>
        <v>#REF!</v>
      </c>
      <c r="T8" s="115" t="s">
        <v>54</v>
      </c>
      <c r="U8" s="115" t="s">
        <v>55</v>
      </c>
      <c r="V8" s="116">
        <v>135.6</v>
      </c>
      <c r="W8" s="60" t="e">
        <f>#REF!-V8</f>
        <v>#REF!</v>
      </c>
      <c r="X8" s="60" t="e">
        <f>T8-#REF!</f>
        <v>#REF!</v>
      </c>
    </row>
    <row r="9" s="60" customFormat="1" ht="20.25" customHeight="1" spans="1:24">
      <c r="A9" s="204" t="s">
        <v>56</v>
      </c>
      <c r="B9" s="338">
        <v>12969</v>
      </c>
      <c r="C9" s="81">
        <v>105429</v>
      </c>
      <c r="D9" s="82">
        <v>595734.14</v>
      </c>
      <c r="E9" s="60">
        <f>104401+13602</f>
        <v>118003</v>
      </c>
      <c r="F9" s="83" t="s">
        <v>45</v>
      </c>
      <c r="G9" s="83" t="s">
        <v>46</v>
      </c>
      <c r="H9" s="108">
        <v>596221.15</v>
      </c>
      <c r="I9" s="65" t="e">
        <f>F9-A32</f>
        <v>#VALUE!</v>
      </c>
      <c r="J9" s="81">
        <f>H9-B32</f>
        <v>572709.15</v>
      </c>
      <c r="K9" s="81">
        <v>75943</v>
      </c>
      <c r="L9" s="83" t="s">
        <v>45</v>
      </c>
      <c r="M9" s="83" t="s">
        <v>46</v>
      </c>
      <c r="N9" s="108">
        <v>643048.95</v>
      </c>
      <c r="O9" s="65" t="e">
        <f>L9-A32</f>
        <v>#VALUE!</v>
      </c>
      <c r="P9" s="81">
        <f>N9-B32</f>
        <v>619536.95</v>
      </c>
      <c r="R9" s="60">
        <v>717759</v>
      </c>
      <c r="T9" s="115" t="s">
        <v>45</v>
      </c>
      <c r="U9" s="115" t="s">
        <v>46</v>
      </c>
      <c r="V9" s="116">
        <v>659380.53</v>
      </c>
      <c r="W9" s="60">
        <f>B32-V9</f>
        <v>-635868.53</v>
      </c>
      <c r="X9" s="60" t="e">
        <f>T9-A32</f>
        <v>#VALUE!</v>
      </c>
    </row>
    <row r="10" s="60" customFormat="1" ht="20.25" customHeight="1" spans="1:24">
      <c r="A10" s="204" t="s">
        <v>57</v>
      </c>
      <c r="B10" s="338">
        <v>66120</v>
      </c>
      <c r="C10" s="81"/>
      <c r="D10" s="81">
        <v>7616.62</v>
      </c>
      <c r="F10" s="83" t="s">
        <v>48</v>
      </c>
      <c r="G10" s="83" t="s">
        <v>49</v>
      </c>
      <c r="H10" s="108">
        <v>7616.62</v>
      </c>
      <c r="I10" s="65" t="e">
        <f>F10-A33</f>
        <v>#VALUE!</v>
      </c>
      <c r="J10" s="81">
        <f>H10-B33</f>
        <v>-4534.38</v>
      </c>
      <c r="K10" s="81"/>
      <c r="L10" s="83" t="s">
        <v>48</v>
      </c>
      <c r="M10" s="83" t="s">
        <v>49</v>
      </c>
      <c r="N10" s="108">
        <v>7749.58</v>
      </c>
      <c r="O10" s="65" t="e">
        <f>L10-A33</f>
        <v>#VALUE!</v>
      </c>
      <c r="P10" s="81">
        <f>N10-B33</f>
        <v>-4401.42</v>
      </c>
      <c r="T10" s="115" t="s">
        <v>48</v>
      </c>
      <c r="U10" s="115" t="s">
        <v>49</v>
      </c>
      <c r="V10" s="116">
        <v>8475.47</v>
      </c>
      <c r="W10" s="60">
        <f>B33-V10</f>
        <v>3675.53</v>
      </c>
      <c r="X10" s="60" t="e">
        <f>T10-A33</f>
        <v>#VALUE!</v>
      </c>
    </row>
    <row r="11" s="60" customFormat="1" ht="20.25" customHeight="1" spans="1:22">
      <c r="A11" s="204" t="s">
        <v>58</v>
      </c>
      <c r="B11" s="338">
        <v>1610</v>
      </c>
      <c r="C11" s="81"/>
      <c r="D11" s="81"/>
      <c r="F11" s="83"/>
      <c r="G11" s="83"/>
      <c r="H11" s="108"/>
      <c r="I11" s="65"/>
      <c r="J11" s="81"/>
      <c r="K11" s="81"/>
      <c r="L11" s="83"/>
      <c r="M11" s="83"/>
      <c r="N11" s="108"/>
      <c r="O11" s="65"/>
      <c r="P11" s="81"/>
      <c r="T11" s="115"/>
      <c r="U11" s="115"/>
      <c r="V11" s="116"/>
    </row>
    <row r="12" s="60" customFormat="1" ht="20.25" customHeight="1" spans="1:24">
      <c r="A12" s="204" t="s">
        <v>59</v>
      </c>
      <c r="B12" s="338">
        <v>4926</v>
      </c>
      <c r="C12" s="81"/>
      <c r="D12" s="81">
        <v>3922.87</v>
      </c>
      <c r="F12" s="83" t="s">
        <v>51</v>
      </c>
      <c r="G12" s="83" t="s">
        <v>52</v>
      </c>
      <c r="H12" s="108">
        <v>3922.87</v>
      </c>
      <c r="I12" s="65" t="e">
        <f>F12-A35</f>
        <v>#VALUE!</v>
      </c>
      <c r="J12" s="81">
        <f>H12-B35</f>
        <v>-7741.13</v>
      </c>
      <c r="K12" s="81">
        <v>750</v>
      </c>
      <c r="L12" s="83" t="s">
        <v>51</v>
      </c>
      <c r="M12" s="83" t="s">
        <v>52</v>
      </c>
      <c r="N12" s="108">
        <v>4041.81</v>
      </c>
      <c r="O12" s="65" t="e">
        <f>L12-A35</f>
        <v>#VALUE!</v>
      </c>
      <c r="P12" s="81">
        <f>N12-B35</f>
        <v>-7622.19</v>
      </c>
      <c r="T12" s="115" t="s">
        <v>51</v>
      </c>
      <c r="U12" s="115" t="s">
        <v>52</v>
      </c>
      <c r="V12" s="116">
        <v>4680.94</v>
      </c>
      <c r="W12" s="60">
        <f>B35-V12</f>
        <v>6983.06</v>
      </c>
      <c r="X12" s="60" t="e">
        <f>T12-A35</f>
        <v>#VALUE!</v>
      </c>
    </row>
    <row r="13" s="60" customFormat="1" ht="20.25" customHeight="1" spans="1:24">
      <c r="A13" s="204" t="s">
        <v>60</v>
      </c>
      <c r="B13" s="338">
        <v>102933</v>
      </c>
      <c r="C13" s="81"/>
      <c r="D13" s="81">
        <v>3922.87</v>
      </c>
      <c r="F13" s="83" t="s">
        <v>51</v>
      </c>
      <c r="G13" s="83" t="s">
        <v>52</v>
      </c>
      <c r="H13" s="108">
        <v>3922.87</v>
      </c>
      <c r="I13" s="65">
        <f>F13-A36</f>
        <v>2010101</v>
      </c>
      <c r="J13" s="81">
        <f>H13-B36</f>
        <v>3922.87</v>
      </c>
      <c r="K13" s="81">
        <v>750</v>
      </c>
      <c r="L13" s="83" t="s">
        <v>51</v>
      </c>
      <c r="M13" s="83" t="s">
        <v>52</v>
      </c>
      <c r="N13" s="108">
        <v>4041.81</v>
      </c>
      <c r="O13" s="65">
        <f>L13-A36</f>
        <v>2010101</v>
      </c>
      <c r="P13" s="81">
        <f>N13-B36</f>
        <v>4041.81</v>
      </c>
      <c r="T13" s="115" t="s">
        <v>51</v>
      </c>
      <c r="U13" s="115" t="s">
        <v>52</v>
      </c>
      <c r="V13" s="116">
        <v>4680.94</v>
      </c>
      <c r="W13" s="60">
        <f>B36-V13</f>
        <v>-4680.94</v>
      </c>
      <c r="X13" s="60">
        <f>T13-A36</f>
        <v>2010101</v>
      </c>
    </row>
    <row r="14" s="60" customFormat="1" ht="20.25" customHeight="1" spans="1:24">
      <c r="A14" s="204" t="s">
        <v>61</v>
      </c>
      <c r="B14" s="338">
        <v>43416</v>
      </c>
      <c r="C14" s="97"/>
      <c r="D14" s="97">
        <v>135.6</v>
      </c>
      <c r="F14" s="83" t="s">
        <v>54</v>
      </c>
      <c r="G14" s="83" t="s">
        <v>55</v>
      </c>
      <c r="H14" s="108">
        <v>135.6</v>
      </c>
      <c r="I14" s="65" t="e">
        <f>F14-A37</f>
        <v>#VALUE!</v>
      </c>
      <c r="J14" s="81">
        <f>H14-B37</f>
        <v>-11225.4</v>
      </c>
      <c r="K14" s="81"/>
      <c r="L14" s="83" t="s">
        <v>54</v>
      </c>
      <c r="M14" s="83" t="s">
        <v>55</v>
      </c>
      <c r="N14" s="108">
        <v>135.6</v>
      </c>
      <c r="O14" s="65" t="e">
        <f>L14-A37</f>
        <v>#VALUE!</v>
      </c>
      <c r="P14" s="81">
        <f>N14-B37</f>
        <v>-11225.4</v>
      </c>
      <c r="T14" s="115" t="s">
        <v>54</v>
      </c>
      <c r="U14" s="115" t="s">
        <v>55</v>
      </c>
      <c r="V14" s="116">
        <v>135.6</v>
      </c>
      <c r="W14" s="60">
        <f>B37-V14</f>
        <v>11225.4</v>
      </c>
      <c r="X14" s="60" t="e">
        <f>T14-A37</f>
        <v>#VALUE!</v>
      </c>
    </row>
    <row r="15" s="60" customFormat="1" ht="20.25" customHeight="1" spans="1:23">
      <c r="A15" s="204" t="s">
        <v>62</v>
      </c>
      <c r="B15" s="338">
        <v>26949</v>
      </c>
      <c r="F15" s="77" t="str">
        <f>""</f>
        <v/>
      </c>
      <c r="G15" s="77" t="str">
        <f>""</f>
        <v/>
      </c>
      <c r="H15" s="77" t="str">
        <f>""</f>
        <v/>
      </c>
      <c r="I15" s="65"/>
      <c r="L15" s="77" t="str">
        <f>""</f>
        <v/>
      </c>
      <c r="M15" s="107" t="str">
        <f>""</f>
        <v/>
      </c>
      <c r="N15" s="77" t="str">
        <f>""</f>
        <v/>
      </c>
      <c r="V15" s="200" t="e">
        <f>V16+#REF!+#REF!+#REF!+#REF!+#REF!+#REF!+#REF!+#REF!+#REF!+#REF!+#REF!+#REF!+#REF!+#REF!+#REF!+#REF!+#REF!+#REF!+#REF!+#REF!</f>
        <v>#REF!</v>
      </c>
      <c r="W15" s="200" t="e">
        <f>W16+#REF!+#REF!+#REF!+#REF!+#REF!+#REF!+#REF!+#REF!+#REF!+#REF!+#REF!+#REF!+#REF!+#REF!+#REF!+#REF!+#REF!+#REF!+#REF!+#REF!</f>
        <v>#REF!</v>
      </c>
    </row>
    <row r="16" ht="19.5" customHeight="1" spans="1:24">
      <c r="A16" s="204" t="s">
        <v>63</v>
      </c>
      <c r="B16" s="338">
        <v>10464</v>
      </c>
      <c r="P16" s="124"/>
      <c r="T16" s="125" t="s">
        <v>64</v>
      </c>
      <c r="U16" s="125" t="s">
        <v>65</v>
      </c>
      <c r="V16" s="126">
        <v>19998</v>
      </c>
      <c r="W16" s="66">
        <f>B39-V16</f>
        <v>-19998</v>
      </c>
      <c r="X16" s="66">
        <f>T16-A39</f>
        <v>232</v>
      </c>
    </row>
    <row r="17" ht="19.5" customHeight="1" spans="1:24">
      <c r="A17" s="204" t="s">
        <v>66</v>
      </c>
      <c r="B17" s="338">
        <v>62450</v>
      </c>
      <c r="P17" s="124"/>
      <c r="T17" s="125" t="s">
        <v>67</v>
      </c>
      <c r="U17" s="125" t="s">
        <v>68</v>
      </c>
      <c r="V17" s="126">
        <v>19998</v>
      </c>
      <c r="W17" s="66">
        <f>B40-V17</f>
        <v>-19998</v>
      </c>
      <c r="X17" s="66">
        <f>T17-A40</f>
        <v>23203</v>
      </c>
    </row>
    <row r="18" ht="19.5" customHeight="1" spans="1:24">
      <c r="A18" s="204" t="s">
        <v>69</v>
      </c>
      <c r="B18" s="338">
        <v>7521</v>
      </c>
      <c r="P18" s="124"/>
      <c r="T18" s="125" t="s">
        <v>70</v>
      </c>
      <c r="U18" s="125" t="s">
        <v>71</v>
      </c>
      <c r="V18" s="126">
        <v>19998</v>
      </c>
      <c r="W18" s="66">
        <f>B41-V18</f>
        <v>-19998</v>
      </c>
      <c r="X18" s="66">
        <f>T18-A41</f>
        <v>2320301</v>
      </c>
    </row>
    <row r="19" ht="19.5" customHeight="1" spans="1:16">
      <c r="A19" s="204" t="s">
        <v>72</v>
      </c>
      <c r="B19" s="338">
        <v>878</v>
      </c>
      <c r="P19" s="124"/>
    </row>
    <row r="20" ht="19.5" customHeight="1" spans="1:16">
      <c r="A20" s="204" t="s">
        <v>73</v>
      </c>
      <c r="B20" s="338">
        <v>1681</v>
      </c>
      <c r="P20" s="124"/>
    </row>
    <row r="21" ht="19.5" customHeight="1" spans="1:16">
      <c r="A21" s="204" t="s">
        <v>74</v>
      </c>
      <c r="B21" s="338"/>
      <c r="P21" s="124"/>
    </row>
    <row r="22" ht="19.5" customHeight="1" spans="1:16">
      <c r="A22" s="204" t="s">
        <v>75</v>
      </c>
      <c r="B22" s="338">
        <v>0</v>
      </c>
      <c r="P22" s="124"/>
    </row>
    <row r="23" ht="19.5" customHeight="1" spans="1:16">
      <c r="A23" s="204" t="s">
        <v>76</v>
      </c>
      <c r="B23" s="338">
        <v>13081</v>
      </c>
      <c r="P23" s="124"/>
    </row>
    <row r="24" ht="19.5" customHeight="1" spans="1:16">
      <c r="A24" s="204" t="s">
        <v>77</v>
      </c>
      <c r="B24" s="338">
        <v>9926</v>
      </c>
      <c r="P24" s="124"/>
    </row>
    <row r="25" ht="19.5" customHeight="1" spans="1:16">
      <c r="A25" s="204" t="s">
        <v>78</v>
      </c>
      <c r="B25" s="338">
        <v>313</v>
      </c>
      <c r="P25" s="124"/>
    </row>
    <row r="26" ht="19.5" customHeight="1" spans="1:15">
      <c r="A26" s="204" t="s">
        <v>79</v>
      </c>
      <c r="B26" s="338">
        <v>1570</v>
      </c>
      <c r="C26" s="66"/>
      <c r="E26" s="67"/>
      <c r="G26" s="68"/>
      <c r="H26" s="69"/>
      <c r="I26" s="66"/>
      <c r="O26" s="124"/>
    </row>
    <row r="27" ht="19.5" customHeight="1" spans="1:16">
      <c r="A27" s="204" t="s">
        <v>80</v>
      </c>
      <c r="B27" s="338"/>
      <c r="P27" s="124"/>
    </row>
    <row r="28" ht="17.25" customHeight="1" spans="1:2">
      <c r="A28" s="204" t="s">
        <v>81</v>
      </c>
      <c r="B28" s="338">
        <v>9146</v>
      </c>
    </row>
    <row r="29" ht="19.5" customHeight="1" spans="1:16">
      <c r="A29" s="204" t="s">
        <v>82</v>
      </c>
      <c r="B29" s="338"/>
      <c r="P29" s="124"/>
    </row>
    <row r="30" ht="19.5" customHeight="1" spans="1:16">
      <c r="A30" s="204" t="s">
        <v>83</v>
      </c>
      <c r="B30" s="338">
        <v>14347</v>
      </c>
      <c r="P30" s="124"/>
    </row>
    <row r="31" ht="23.25" customHeight="1" spans="1:2">
      <c r="A31" s="204" t="s">
        <v>84</v>
      </c>
      <c r="B31" s="338">
        <v>109</v>
      </c>
    </row>
    <row r="32" ht="24.75" customHeight="1" spans="1:2">
      <c r="A32" s="202" t="s">
        <v>85</v>
      </c>
      <c r="B32" s="93">
        <f>B33+B37</f>
        <v>23512</v>
      </c>
    </row>
    <row r="33" ht="17.25" customHeight="1" spans="1:2">
      <c r="A33" s="204" t="s">
        <v>86</v>
      </c>
      <c r="B33" s="93">
        <v>12151</v>
      </c>
    </row>
    <row r="34" ht="17.25" customHeight="1" spans="1:2">
      <c r="A34" s="204" t="s">
        <v>87</v>
      </c>
      <c r="B34" s="93">
        <v>487</v>
      </c>
    </row>
    <row r="35" ht="17.25" customHeight="1" spans="1:2">
      <c r="A35" s="89" t="s">
        <v>88</v>
      </c>
      <c r="B35" s="93">
        <v>11664</v>
      </c>
    </row>
    <row r="36" ht="21" customHeight="1" spans="1:2">
      <c r="A36" s="89"/>
      <c r="B36" s="93"/>
    </row>
    <row r="37" ht="21" customHeight="1" spans="1:2">
      <c r="A37" s="204" t="s">
        <v>89</v>
      </c>
      <c r="B37" s="93">
        <v>11361</v>
      </c>
    </row>
    <row r="38" ht="21" customHeight="1" spans="1:2">
      <c r="A38" s="205" t="s">
        <v>37</v>
      </c>
      <c r="B38" s="80">
        <f>B5+B32</f>
        <v>457118</v>
      </c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C17"/>
  <sheetViews>
    <sheetView workbookViewId="0">
      <selection activeCell="B8" sqref="B8"/>
    </sheetView>
  </sheetViews>
  <sheetFormatPr defaultColWidth="9" defaultRowHeight="13.5" outlineLevelCol="2"/>
  <cols>
    <col min="1" max="1" width="42.875" customWidth="1"/>
    <col min="2" max="3" width="12" customWidth="1"/>
  </cols>
  <sheetData>
    <row r="1" ht="15" spans="1:1">
      <c r="A1" s="43" t="s">
        <v>709</v>
      </c>
    </row>
    <row r="2" ht="23.25" spans="1:3">
      <c r="A2" s="44" t="s">
        <v>727</v>
      </c>
      <c r="B2" s="45"/>
      <c r="C2" s="45"/>
    </row>
    <row r="3" ht="15.75" spans="1:3">
      <c r="A3" s="46"/>
      <c r="B3" s="46"/>
      <c r="C3" s="47" t="s">
        <v>711</v>
      </c>
    </row>
    <row r="4" ht="27.75" customHeight="1" spans="1:3">
      <c r="A4" s="48" t="s">
        <v>3</v>
      </c>
      <c r="B4" s="48" t="s">
        <v>477</v>
      </c>
      <c r="C4" s="48" t="s">
        <v>712</v>
      </c>
    </row>
    <row r="5" ht="27.75" customHeight="1" spans="1:3">
      <c r="A5" s="42" t="s">
        <v>728</v>
      </c>
      <c r="B5" s="42"/>
      <c r="C5" s="49">
        <v>22.87</v>
      </c>
    </row>
    <row r="6" ht="27.75" customHeight="1" spans="1:3">
      <c r="A6" s="42" t="s">
        <v>729</v>
      </c>
      <c r="B6" s="49">
        <v>24.42</v>
      </c>
      <c r="C6" s="49"/>
    </row>
    <row r="7" ht="27.75" customHeight="1" spans="1:3">
      <c r="A7" s="42" t="s">
        <v>717</v>
      </c>
      <c r="B7" s="49"/>
      <c r="C7" s="49"/>
    </row>
    <row r="8" ht="27.75" customHeight="1" spans="1:3">
      <c r="A8" s="42" t="s">
        <v>730</v>
      </c>
      <c r="B8" s="49">
        <v>24.42</v>
      </c>
      <c r="C8" s="49"/>
    </row>
    <row r="9" ht="27.75" customHeight="1" spans="1:3">
      <c r="A9" s="50" t="s">
        <v>731</v>
      </c>
      <c r="B9" s="51"/>
      <c r="C9" s="49">
        <v>0.84</v>
      </c>
    </row>
    <row r="10" ht="27.75" customHeight="1" spans="1:3">
      <c r="A10" s="52" t="s">
        <v>720</v>
      </c>
      <c r="B10" s="51"/>
      <c r="C10" s="49"/>
    </row>
    <row r="11" ht="27.75" customHeight="1" spans="1:3">
      <c r="A11" s="52" t="s">
        <v>732</v>
      </c>
      <c r="B11" s="51"/>
      <c r="C11" s="49">
        <v>0.84</v>
      </c>
    </row>
    <row r="12" ht="27.75" customHeight="1" spans="1:3">
      <c r="A12" s="42" t="s">
        <v>733</v>
      </c>
      <c r="B12" s="42"/>
      <c r="C12" s="49">
        <v>0.39</v>
      </c>
    </row>
    <row r="13" ht="27.75" customHeight="1" spans="1:3">
      <c r="A13" s="42" t="s">
        <v>734</v>
      </c>
      <c r="B13" s="53"/>
      <c r="C13" s="49">
        <v>23.32</v>
      </c>
    </row>
    <row r="14" ht="27.75" customHeight="1" spans="1:3">
      <c r="A14" s="50" t="s">
        <v>735</v>
      </c>
      <c r="B14" s="51"/>
      <c r="C14" s="54"/>
    </row>
    <row r="15" ht="27.75" customHeight="1" spans="1:3">
      <c r="A15" s="55" t="s">
        <v>736</v>
      </c>
      <c r="B15" s="56"/>
      <c r="C15" s="54"/>
    </row>
    <row r="16" ht="15.75" spans="1:3">
      <c r="A16" s="57" t="s">
        <v>737</v>
      </c>
      <c r="B16" s="58"/>
      <c r="C16" s="58"/>
    </row>
    <row r="17" ht="15.75" spans="1:3">
      <c r="A17" s="58"/>
      <c r="B17" s="58"/>
      <c r="C17" s="58"/>
    </row>
  </sheetData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G12" sqref="G12"/>
    </sheetView>
  </sheetViews>
  <sheetFormatPr defaultColWidth="9" defaultRowHeight="13.5" outlineLevelCol="1"/>
  <cols>
    <col min="1" max="1" width="52.125" customWidth="1"/>
    <col min="2" max="2" width="26" customWidth="1"/>
  </cols>
  <sheetData>
    <row r="1" ht="36.75" customHeight="1" spans="1:2">
      <c r="A1" s="38" t="s">
        <v>738</v>
      </c>
      <c r="B1" s="38"/>
    </row>
    <row r="2" ht="25.5" customHeight="1" spans="1:2">
      <c r="A2" s="39"/>
      <c r="B2" s="40" t="s">
        <v>739</v>
      </c>
    </row>
    <row r="3" ht="25.5" customHeight="1" spans="1:2">
      <c r="A3" s="41" t="s">
        <v>3</v>
      </c>
      <c r="B3" s="41" t="s">
        <v>740</v>
      </c>
    </row>
    <row r="4" ht="25.5" customHeight="1" spans="1:2">
      <c r="A4" s="42" t="s">
        <v>741</v>
      </c>
      <c r="B4" s="41">
        <v>768157</v>
      </c>
    </row>
    <row r="5" ht="25.5" customHeight="1" spans="1:2">
      <c r="A5" s="42" t="s">
        <v>742</v>
      </c>
      <c r="B5" s="41">
        <v>523931</v>
      </c>
    </row>
    <row r="6" ht="25.5" customHeight="1" spans="1:2">
      <c r="A6" s="42" t="s">
        <v>743</v>
      </c>
      <c r="B6" s="41">
        <v>244226</v>
      </c>
    </row>
    <row r="7" ht="25.5" customHeight="1" spans="1:2">
      <c r="A7" s="42" t="s">
        <v>744</v>
      </c>
      <c r="B7" s="41">
        <v>642519</v>
      </c>
    </row>
    <row r="8" ht="25.5" customHeight="1" spans="1:2">
      <c r="A8" s="42" t="s">
        <v>745</v>
      </c>
      <c r="B8" s="41">
        <v>409381</v>
      </c>
    </row>
    <row r="9" ht="25.5" customHeight="1" spans="1:2">
      <c r="A9" s="42" t="s">
        <v>746</v>
      </c>
      <c r="B9" s="41">
        <v>233138</v>
      </c>
    </row>
    <row r="10" ht="25.5" customHeight="1" spans="1:2">
      <c r="A10" s="42" t="s">
        <v>747</v>
      </c>
      <c r="B10" s="41">
        <v>121961</v>
      </c>
    </row>
    <row r="11" ht="25.5" customHeight="1" spans="1:2">
      <c r="A11" s="42" t="s">
        <v>748</v>
      </c>
      <c r="B11" s="41">
        <v>113361</v>
      </c>
    </row>
    <row r="12" ht="25.5" customHeight="1" spans="1:2">
      <c r="A12" s="42" t="s">
        <v>749</v>
      </c>
      <c r="B12" s="41">
        <v>102000</v>
      </c>
    </row>
    <row r="13" ht="25.5" customHeight="1" spans="1:2">
      <c r="A13" s="42" t="s">
        <v>750</v>
      </c>
      <c r="B13" s="41">
        <v>11361</v>
      </c>
    </row>
    <row r="14" ht="25.5" customHeight="1" spans="1:2">
      <c r="A14" s="42" t="s">
        <v>751</v>
      </c>
      <c r="B14" s="41">
        <v>8600</v>
      </c>
    </row>
    <row r="15" ht="25.5" customHeight="1" spans="1:2">
      <c r="A15" s="42" t="s">
        <v>749</v>
      </c>
      <c r="B15" s="41"/>
    </row>
    <row r="16" ht="25.5" customHeight="1" spans="1:2">
      <c r="A16" s="42" t="s">
        <v>750</v>
      </c>
      <c r="B16" s="41">
        <v>8600</v>
      </c>
    </row>
    <row r="17" ht="25.5" customHeight="1" spans="1:2">
      <c r="A17" s="42" t="s">
        <v>752</v>
      </c>
      <c r="B17" s="41">
        <v>22442</v>
      </c>
    </row>
    <row r="18" ht="25.5" customHeight="1" spans="1:2">
      <c r="A18" s="42" t="s">
        <v>748</v>
      </c>
      <c r="B18" s="41">
        <v>14456</v>
      </c>
    </row>
    <row r="19" ht="25.5" customHeight="1" spans="1:2">
      <c r="A19" s="42" t="s">
        <v>751</v>
      </c>
      <c r="B19" s="41">
        <v>7986</v>
      </c>
    </row>
    <row r="20" ht="25.5" customHeight="1" spans="1:2">
      <c r="A20" s="42" t="s">
        <v>753</v>
      </c>
      <c r="B20" s="41">
        <v>55</v>
      </c>
    </row>
    <row r="21" ht="25.5" customHeight="1" spans="1:2">
      <c r="A21" s="42" t="s">
        <v>748</v>
      </c>
      <c r="B21" s="41">
        <v>47</v>
      </c>
    </row>
    <row r="22" ht="25.5" customHeight="1" spans="1:2">
      <c r="A22" s="42" t="s">
        <v>751</v>
      </c>
      <c r="B22" s="41">
        <v>8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opLeftCell="A4" workbookViewId="0">
      <selection activeCell="A4" sqref="A4"/>
    </sheetView>
  </sheetViews>
  <sheetFormatPr defaultColWidth="10" defaultRowHeight="13.5" outlineLevelCol="6"/>
  <cols>
    <col min="1" max="1" width="19.375" style="14" customWidth="1"/>
    <col min="2" max="7" width="16.125" style="14" customWidth="1"/>
    <col min="8" max="8" width="9.75" style="14" customWidth="1"/>
    <col min="9" max="16384" width="10" style="14"/>
  </cols>
  <sheetData>
    <row r="1" ht="22.5" hidden="1" spans="1:2">
      <c r="A1" s="15" t="s">
        <v>754</v>
      </c>
      <c r="B1" s="15" t="s">
        <v>755</v>
      </c>
    </row>
    <row r="2" hidden="1" spans="1:3">
      <c r="A2" s="15" t="s">
        <v>756</v>
      </c>
      <c r="B2" s="15" t="s">
        <v>757</v>
      </c>
      <c r="C2" s="15"/>
    </row>
    <row r="3" hidden="1" spans="1:7">
      <c r="A3" s="15" t="s">
        <v>758</v>
      </c>
      <c r="C3" s="15" t="s">
        <v>759</v>
      </c>
      <c r="D3" s="15" t="s">
        <v>760</v>
      </c>
      <c r="F3" s="15" t="s">
        <v>761</v>
      </c>
      <c r="G3" s="15" t="s">
        <v>762</v>
      </c>
    </row>
    <row r="4" spans="1:1">
      <c r="A4" s="15" t="s">
        <v>763</v>
      </c>
    </row>
    <row r="5" ht="43.5" customHeight="1" spans="1:7">
      <c r="A5" s="27" t="s">
        <v>764</v>
      </c>
      <c r="B5" s="27"/>
      <c r="C5" s="27"/>
      <c r="D5" s="27"/>
      <c r="E5" s="27"/>
      <c r="F5" s="27"/>
      <c r="G5" s="27"/>
    </row>
    <row r="6" ht="26.25" customHeight="1" spans="1:7">
      <c r="A6" s="28"/>
      <c r="B6" s="28"/>
      <c r="C6" s="29"/>
      <c r="D6" s="29"/>
      <c r="E6" s="29"/>
      <c r="F6" s="29"/>
      <c r="G6" s="30" t="s">
        <v>739</v>
      </c>
    </row>
    <row r="7" ht="26.25" customHeight="1" spans="1:7">
      <c r="A7" s="31" t="s">
        <v>765</v>
      </c>
      <c r="B7" s="32" t="s">
        <v>766</v>
      </c>
      <c r="C7" s="33"/>
      <c r="D7" s="34"/>
      <c r="E7" s="32" t="s">
        <v>767</v>
      </c>
      <c r="F7" s="33"/>
      <c r="G7" s="34"/>
    </row>
    <row r="8" ht="26.25" customHeight="1" spans="1:7">
      <c r="A8" s="35"/>
      <c r="B8" s="36" t="s">
        <v>37</v>
      </c>
      <c r="C8" s="36" t="s">
        <v>768</v>
      </c>
      <c r="D8" s="36" t="s">
        <v>769</v>
      </c>
      <c r="E8" s="36" t="s">
        <v>37</v>
      </c>
      <c r="F8" s="36" t="s">
        <v>768</v>
      </c>
      <c r="G8" s="36" t="s">
        <v>769</v>
      </c>
    </row>
    <row r="9" ht="26.25" customHeight="1" spans="1:7">
      <c r="A9" s="20" t="s">
        <v>770</v>
      </c>
      <c r="B9" s="20" t="s">
        <v>771</v>
      </c>
      <c r="C9" s="20" t="s">
        <v>772</v>
      </c>
      <c r="D9" s="20" t="s">
        <v>773</v>
      </c>
      <c r="E9" s="20" t="s">
        <v>774</v>
      </c>
      <c r="F9" s="20" t="s">
        <v>775</v>
      </c>
      <c r="G9" s="20" t="s">
        <v>776</v>
      </c>
    </row>
    <row r="10" ht="26.25" customHeight="1" spans="1:7">
      <c r="A10" s="21" t="s">
        <v>777</v>
      </c>
      <c r="B10" s="37">
        <v>768157</v>
      </c>
      <c r="C10" s="37">
        <v>523931</v>
      </c>
      <c r="D10" s="37">
        <v>244226</v>
      </c>
      <c r="E10" s="37">
        <v>642519</v>
      </c>
      <c r="F10" s="37">
        <v>409381</v>
      </c>
      <c r="G10" s="37">
        <v>233138</v>
      </c>
    </row>
  </sheetData>
  <mergeCells count="4">
    <mergeCell ref="A5:G5"/>
    <mergeCell ref="B7:D7"/>
    <mergeCell ref="E7:G7"/>
    <mergeCell ref="A7:A8"/>
  </mergeCells>
  <pageMargins left="0.7" right="0.7" top="0.75" bottom="0.75" header="0.3" footer="0.3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4" workbookViewId="0">
      <selection activeCell="A4" sqref="A4"/>
    </sheetView>
  </sheetViews>
  <sheetFormatPr defaultColWidth="10" defaultRowHeight="13.5" outlineLevelCol="2"/>
  <cols>
    <col min="1" max="1" width="32.625" style="14" customWidth="1"/>
    <col min="2" max="3" width="15.375" style="14" customWidth="1"/>
    <col min="4" max="4" width="9.75" style="14" customWidth="1"/>
    <col min="5" max="16384" width="10" style="14"/>
  </cols>
  <sheetData>
    <row r="1" ht="22.5" hidden="1" spans="1:2">
      <c r="A1" s="15" t="s">
        <v>778</v>
      </c>
      <c r="B1" s="15"/>
    </row>
    <row r="2" ht="22.5" hidden="1" spans="1:3">
      <c r="A2" s="15" t="s">
        <v>779</v>
      </c>
      <c r="B2" s="15" t="s">
        <v>756</v>
      </c>
      <c r="C2" s="15" t="s">
        <v>780</v>
      </c>
    </row>
    <row r="3" hidden="1" spans="1:3">
      <c r="A3" s="15" t="s">
        <v>781</v>
      </c>
      <c r="C3" s="15" t="s">
        <v>782</v>
      </c>
    </row>
    <row r="4" ht="30" customHeight="1" spans="1:1">
      <c r="A4" s="24" t="s">
        <v>783</v>
      </c>
    </row>
    <row r="5" ht="39.75" customHeight="1" spans="1:3">
      <c r="A5" s="18" t="s">
        <v>784</v>
      </c>
      <c r="B5" s="18"/>
      <c r="C5" s="18"/>
    </row>
    <row r="6" spans="3:3">
      <c r="C6" s="25" t="s">
        <v>739</v>
      </c>
    </row>
    <row r="7" ht="24.75" customHeight="1" spans="1:3">
      <c r="A7" s="20" t="s">
        <v>785</v>
      </c>
      <c r="B7" s="20" t="s">
        <v>786</v>
      </c>
      <c r="C7" s="20" t="s">
        <v>787</v>
      </c>
    </row>
    <row r="8" ht="24.75" customHeight="1" spans="1:3">
      <c r="A8" s="26" t="s">
        <v>788</v>
      </c>
      <c r="B8" s="22" t="s">
        <v>789</v>
      </c>
      <c r="C8" s="23">
        <v>102000</v>
      </c>
    </row>
    <row r="9" ht="24.75" customHeight="1" spans="1:3">
      <c r="A9" s="26" t="s">
        <v>748</v>
      </c>
      <c r="B9" s="22" t="s">
        <v>772</v>
      </c>
      <c r="C9" s="23">
        <v>102000</v>
      </c>
    </row>
    <row r="10" ht="24.75" customHeight="1" spans="1:3">
      <c r="A10" s="26" t="s">
        <v>790</v>
      </c>
      <c r="B10" s="22" t="s">
        <v>773</v>
      </c>
      <c r="C10" s="23">
        <v>102000</v>
      </c>
    </row>
    <row r="11" ht="24.75" customHeight="1" spans="1:3">
      <c r="A11" s="26" t="s">
        <v>751</v>
      </c>
      <c r="B11" s="22" t="s">
        <v>791</v>
      </c>
      <c r="C11" s="23"/>
    </row>
    <row r="12" ht="24.75" customHeight="1" spans="1:3">
      <c r="A12" s="26" t="s">
        <v>790</v>
      </c>
      <c r="B12" s="22" t="s">
        <v>775</v>
      </c>
      <c r="C12" s="23"/>
    </row>
    <row r="13" ht="24.75" customHeight="1" spans="1:3">
      <c r="A13" s="26" t="s">
        <v>792</v>
      </c>
      <c r="B13" s="22" t="s">
        <v>793</v>
      </c>
      <c r="C13" s="23">
        <v>58126</v>
      </c>
    </row>
    <row r="14" ht="24.75" customHeight="1" spans="1:3">
      <c r="A14" s="26" t="s">
        <v>748</v>
      </c>
      <c r="B14" s="22" t="s">
        <v>794</v>
      </c>
      <c r="C14" s="23">
        <v>54196</v>
      </c>
    </row>
    <row r="15" ht="24.75" customHeight="1" spans="1:3">
      <c r="A15" s="26" t="s">
        <v>751</v>
      </c>
      <c r="B15" s="22" t="s">
        <v>795</v>
      </c>
      <c r="C15" s="23">
        <v>3930</v>
      </c>
    </row>
    <row r="16" ht="24.75" customHeight="1" spans="1:3">
      <c r="A16" s="26" t="s">
        <v>796</v>
      </c>
      <c r="B16" s="22" t="s">
        <v>797</v>
      </c>
      <c r="C16" s="23">
        <v>22178</v>
      </c>
    </row>
    <row r="17" ht="24.75" customHeight="1" spans="1:3">
      <c r="A17" s="26" t="s">
        <v>748</v>
      </c>
      <c r="B17" s="22" t="s">
        <v>798</v>
      </c>
      <c r="C17" s="23">
        <v>14522</v>
      </c>
    </row>
    <row r="18" ht="24.75" customHeight="1" spans="1:3">
      <c r="A18" s="26" t="s">
        <v>751</v>
      </c>
      <c r="B18" s="22" t="s">
        <v>799</v>
      </c>
      <c r="C18" s="23">
        <v>7656</v>
      </c>
    </row>
    <row r="19" ht="24.75" customHeight="1" spans="1:3">
      <c r="A19" s="26" t="s">
        <v>800</v>
      </c>
      <c r="B19" s="22" t="s">
        <v>801</v>
      </c>
      <c r="C19" s="23">
        <v>121961</v>
      </c>
    </row>
    <row r="20" ht="24.75" customHeight="1" spans="1:3">
      <c r="A20" s="26" t="s">
        <v>748</v>
      </c>
      <c r="B20" s="22" t="s">
        <v>802</v>
      </c>
      <c r="C20" s="23">
        <v>113361</v>
      </c>
    </row>
    <row r="21" ht="24.75" customHeight="1" spans="1:3">
      <c r="A21" s="26" t="s">
        <v>803</v>
      </c>
      <c r="B21" s="22"/>
      <c r="C21" s="23">
        <v>102000</v>
      </c>
    </row>
    <row r="22" ht="24.75" customHeight="1" spans="1:3">
      <c r="A22" s="26" t="s">
        <v>804</v>
      </c>
      <c r="B22" s="22" t="s">
        <v>805</v>
      </c>
      <c r="C22" s="23">
        <v>11361</v>
      </c>
    </row>
    <row r="23" ht="24.75" customHeight="1" spans="1:3">
      <c r="A23" s="26" t="s">
        <v>751</v>
      </c>
      <c r="B23" s="22" t="s">
        <v>806</v>
      </c>
      <c r="C23" s="23">
        <v>8600</v>
      </c>
    </row>
    <row r="24" ht="24.75" customHeight="1" spans="1:3">
      <c r="A24" s="26" t="s">
        <v>803</v>
      </c>
      <c r="B24" s="22"/>
      <c r="C24" s="23"/>
    </row>
    <row r="25" ht="24.75" customHeight="1" spans="1:3">
      <c r="A25" s="26" t="s">
        <v>750</v>
      </c>
      <c r="B25" s="22" t="s">
        <v>807</v>
      </c>
      <c r="C25" s="23">
        <v>8600</v>
      </c>
    </row>
    <row r="26" ht="24.75" customHeight="1" spans="1:3">
      <c r="A26" s="26" t="s">
        <v>808</v>
      </c>
      <c r="B26" s="22" t="s">
        <v>809</v>
      </c>
      <c r="C26" s="23">
        <v>22442</v>
      </c>
    </row>
    <row r="27" ht="24.75" customHeight="1" spans="1:3">
      <c r="A27" s="26" t="s">
        <v>748</v>
      </c>
      <c r="B27" s="22" t="s">
        <v>810</v>
      </c>
      <c r="C27" s="23">
        <v>14456</v>
      </c>
    </row>
    <row r="28" ht="24.75" customHeight="1" spans="1:3">
      <c r="A28" s="26" t="s">
        <v>751</v>
      </c>
      <c r="B28" s="22" t="s">
        <v>811</v>
      </c>
      <c r="C28" s="23">
        <v>7986</v>
      </c>
    </row>
    <row r="29" spans="1:3">
      <c r="A29" s="15"/>
      <c r="B29" s="15"/>
      <c r="C29" s="15"/>
    </row>
    <row r="30" spans="1:3">
      <c r="A30" s="15"/>
      <c r="B30" s="15"/>
      <c r="C30" s="15"/>
    </row>
  </sheetData>
  <mergeCells count="3">
    <mergeCell ref="A5:C5"/>
    <mergeCell ref="A29:C29"/>
    <mergeCell ref="A30:C30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5" workbookViewId="0">
      <selection activeCell="C15" sqref="C15"/>
    </sheetView>
  </sheetViews>
  <sheetFormatPr defaultColWidth="10" defaultRowHeight="13.5" outlineLevelCol="2"/>
  <cols>
    <col min="1" max="1" width="39.25" style="14" customWidth="1"/>
    <col min="2" max="3" width="16.875" style="14" customWidth="1"/>
    <col min="4" max="4" width="9.75" style="14" customWidth="1"/>
    <col min="5" max="16384" width="10" style="14"/>
  </cols>
  <sheetData>
    <row r="1" ht="22.5" hidden="1" spans="1:2">
      <c r="A1" s="15" t="s">
        <v>778</v>
      </c>
      <c r="B1" s="15" t="s">
        <v>812</v>
      </c>
    </row>
    <row r="2" ht="22.5" hidden="1" spans="1:3">
      <c r="A2" s="15" t="s">
        <v>779</v>
      </c>
      <c r="B2" s="15" t="s">
        <v>756</v>
      </c>
      <c r="C2" s="15" t="s">
        <v>780</v>
      </c>
    </row>
    <row r="3" hidden="1" spans="1:3">
      <c r="A3" s="15" t="s">
        <v>781</v>
      </c>
      <c r="C3" s="15" t="s">
        <v>782</v>
      </c>
    </row>
    <row r="4" spans="1:3">
      <c r="A4" s="16" t="s">
        <v>813</v>
      </c>
      <c r="B4" s="17"/>
      <c r="C4" s="17"/>
    </row>
    <row r="5" ht="75.75" customHeight="1" spans="1:3">
      <c r="A5" s="18" t="s">
        <v>814</v>
      </c>
      <c r="B5" s="18"/>
      <c r="C5" s="18"/>
    </row>
    <row r="6" spans="1:3">
      <c r="A6" s="19" t="s">
        <v>739</v>
      </c>
      <c r="B6" s="19"/>
      <c r="C6" s="19"/>
    </row>
    <row r="7" ht="33.75" customHeight="1" spans="1:3">
      <c r="A7" s="20" t="s">
        <v>3</v>
      </c>
      <c r="B7" s="20" t="s">
        <v>770</v>
      </c>
      <c r="C7" s="20" t="s">
        <v>787</v>
      </c>
    </row>
    <row r="8" ht="33.75" customHeight="1" spans="1:3">
      <c r="A8" s="21" t="s">
        <v>815</v>
      </c>
      <c r="B8" s="22" t="s">
        <v>771</v>
      </c>
      <c r="C8" s="23">
        <v>768157</v>
      </c>
    </row>
    <row r="9" ht="33.75" customHeight="1" spans="1:3">
      <c r="A9" s="21" t="s">
        <v>816</v>
      </c>
      <c r="B9" s="22" t="s">
        <v>772</v>
      </c>
      <c r="C9" s="23">
        <v>523931</v>
      </c>
    </row>
    <row r="10" ht="33.75" customHeight="1" spans="1:3">
      <c r="A10" s="21" t="s">
        <v>817</v>
      </c>
      <c r="B10" s="22" t="s">
        <v>773</v>
      </c>
      <c r="C10" s="23">
        <v>244226</v>
      </c>
    </row>
    <row r="11" ht="33.75" customHeight="1" spans="1:3">
      <c r="A11" s="21" t="s">
        <v>818</v>
      </c>
      <c r="B11" s="22" t="s">
        <v>774</v>
      </c>
      <c r="C11" s="23"/>
    </row>
    <row r="12" ht="33.75" customHeight="1" spans="1:3">
      <c r="A12" s="21" t="s">
        <v>816</v>
      </c>
      <c r="B12" s="22" t="s">
        <v>775</v>
      </c>
      <c r="C12" s="23"/>
    </row>
    <row r="13" ht="33.75" customHeight="1" spans="1:3">
      <c r="A13" s="21" t="s">
        <v>817</v>
      </c>
      <c r="B13" s="22" t="s">
        <v>776</v>
      </c>
      <c r="C13" s="23"/>
    </row>
    <row r="14" spans="1:3">
      <c r="A14" s="15"/>
      <c r="B14" s="15"/>
      <c r="C14" s="15"/>
    </row>
  </sheetData>
  <mergeCells count="3">
    <mergeCell ref="A5:C5"/>
    <mergeCell ref="A6:C6"/>
    <mergeCell ref="A14:C14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9" defaultRowHeight="13.5" outlineLevelCol="5"/>
  <cols>
    <col min="1" max="1" width="7.875" style="1" customWidth="1"/>
    <col min="2" max="2" width="39.875" style="1" customWidth="1"/>
    <col min="3" max="3" width="17" style="1" customWidth="1"/>
    <col min="4" max="6" width="14.125" style="1" customWidth="1"/>
    <col min="7" max="16384" width="9" style="1"/>
  </cols>
  <sheetData>
    <row r="1" spans="1:6">
      <c r="A1" s="1" t="s">
        <v>819</v>
      </c>
      <c r="B1" s="9"/>
      <c r="C1" s="9"/>
      <c r="D1" s="9"/>
      <c r="E1" s="9"/>
      <c r="F1" s="9"/>
    </row>
    <row r="2" ht="33" customHeight="1" spans="1:6">
      <c r="A2" s="2" t="s">
        <v>820</v>
      </c>
      <c r="B2" s="2"/>
      <c r="C2" s="2"/>
      <c r="D2" s="2"/>
      <c r="E2" s="2"/>
      <c r="F2" s="2"/>
    </row>
    <row r="3" spans="1:6">
      <c r="A3" s="9"/>
      <c r="B3" s="10"/>
      <c r="C3" s="10"/>
      <c r="D3" s="10"/>
      <c r="E3" s="10"/>
      <c r="F3" s="3" t="s">
        <v>739</v>
      </c>
    </row>
    <row r="4" ht="27.75" customHeight="1" spans="1:6">
      <c r="A4" s="4" t="s">
        <v>821</v>
      </c>
      <c r="B4" s="4" t="s">
        <v>476</v>
      </c>
      <c r="C4" s="4" t="s">
        <v>822</v>
      </c>
      <c r="D4" s="4" t="s">
        <v>823</v>
      </c>
      <c r="E4" s="4" t="s">
        <v>824</v>
      </c>
      <c r="F4" s="4" t="s">
        <v>825</v>
      </c>
    </row>
    <row r="5" ht="27.75" customHeight="1" spans="1:6">
      <c r="A5" s="5"/>
      <c r="B5" s="4" t="s">
        <v>37</v>
      </c>
      <c r="C5" s="11"/>
      <c r="D5" s="11"/>
      <c r="E5" s="11"/>
      <c r="F5" s="6"/>
    </row>
    <row r="6" ht="27.75" customHeight="1" spans="1:6">
      <c r="A6" s="5">
        <v>1</v>
      </c>
      <c r="B6" s="12"/>
      <c r="C6" s="11"/>
      <c r="D6" s="11"/>
      <c r="E6" s="11"/>
      <c r="F6" s="6"/>
    </row>
    <row r="7" ht="27.75" customHeight="1" spans="1:6">
      <c r="A7" s="5">
        <v>2</v>
      </c>
      <c r="B7" s="12"/>
      <c r="C7" s="11"/>
      <c r="D7" s="11"/>
      <c r="E7" s="11"/>
      <c r="F7" s="6"/>
    </row>
    <row r="8" ht="27.75" customHeight="1" spans="1:6">
      <c r="A8" s="5">
        <v>3</v>
      </c>
      <c r="B8" s="12"/>
      <c r="C8" s="11"/>
      <c r="D8" s="11"/>
      <c r="E8" s="11"/>
      <c r="F8" s="6"/>
    </row>
    <row r="9" ht="27.75" customHeight="1" spans="1:6">
      <c r="A9" s="5">
        <v>4</v>
      </c>
      <c r="B9" s="12"/>
      <c r="C9" s="11"/>
      <c r="D9" s="11"/>
      <c r="E9" s="11"/>
      <c r="F9" s="6"/>
    </row>
    <row r="10" ht="27.75" customHeight="1" spans="1:6">
      <c r="A10" s="5">
        <v>5</v>
      </c>
      <c r="B10" s="12"/>
      <c r="C10" s="11"/>
      <c r="D10" s="11"/>
      <c r="E10" s="11"/>
      <c r="F10" s="6"/>
    </row>
    <row r="11" ht="27.75" customHeight="1" spans="1:6">
      <c r="A11" s="5">
        <v>6</v>
      </c>
      <c r="B11" s="12"/>
      <c r="C11" s="11"/>
      <c r="D11" s="11"/>
      <c r="E11" s="11"/>
      <c r="F11" s="6"/>
    </row>
    <row r="12" spans="1:6">
      <c r="A12" s="13" t="s">
        <v>826</v>
      </c>
      <c r="B12" s="13"/>
      <c r="C12" s="13"/>
      <c r="D12" s="13"/>
      <c r="E12" s="13"/>
      <c r="F12" s="13"/>
    </row>
  </sheetData>
  <mergeCells count="2">
    <mergeCell ref="A2:F2"/>
    <mergeCell ref="A12:F12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" sqref="A1"/>
    </sheetView>
  </sheetViews>
  <sheetFormatPr defaultColWidth="9" defaultRowHeight="13.5" outlineLevelCol="2"/>
  <cols>
    <col min="1" max="1" width="42.625" style="1" customWidth="1"/>
    <col min="2" max="2" width="35.5" style="1" customWidth="1"/>
    <col min="3" max="16384" width="9" style="1"/>
  </cols>
  <sheetData>
    <row r="1" spans="1:1">
      <c r="A1" s="1" t="s">
        <v>827</v>
      </c>
    </row>
    <row r="2" ht="31.5" customHeight="1" spans="1:2">
      <c r="A2" s="2" t="s">
        <v>828</v>
      </c>
      <c r="B2" s="2"/>
    </row>
    <row r="3" spans="2:2">
      <c r="B3" s="3" t="s">
        <v>739</v>
      </c>
    </row>
    <row r="4" ht="28.5" customHeight="1" spans="1:2">
      <c r="A4" s="4" t="s">
        <v>829</v>
      </c>
      <c r="B4" s="4" t="s">
        <v>830</v>
      </c>
    </row>
    <row r="5" ht="28.5" customHeight="1" spans="1:3">
      <c r="A5" s="5" t="s">
        <v>37</v>
      </c>
      <c r="B5" s="6">
        <v>102000</v>
      </c>
      <c r="C5" s="7"/>
    </row>
    <row r="6" ht="28.5" customHeight="1" spans="1:3">
      <c r="A6" s="5" t="s">
        <v>831</v>
      </c>
      <c r="B6" s="6"/>
      <c r="C6" s="7"/>
    </row>
    <row r="7" ht="28.5" customHeight="1" spans="1:3">
      <c r="A7" s="5" t="s">
        <v>832</v>
      </c>
      <c r="B7" s="6">
        <v>54000</v>
      </c>
      <c r="C7" s="7"/>
    </row>
    <row r="8" ht="28.5" customHeight="1" spans="1:3">
      <c r="A8" s="5" t="s">
        <v>833</v>
      </c>
      <c r="B8" s="6"/>
      <c r="C8" s="7"/>
    </row>
    <row r="9" ht="28.5" customHeight="1" spans="1:3">
      <c r="A9" s="5" t="s">
        <v>834</v>
      </c>
      <c r="B9" s="6"/>
      <c r="C9" s="7"/>
    </row>
    <row r="10" ht="28.5" customHeight="1" spans="1:3">
      <c r="A10" s="5" t="s">
        <v>835</v>
      </c>
      <c r="B10" s="6">
        <v>2000</v>
      </c>
      <c r="C10" s="7"/>
    </row>
    <row r="11" ht="28.5" customHeight="1" spans="1:3">
      <c r="A11" s="5" t="s">
        <v>836</v>
      </c>
      <c r="B11" s="6"/>
      <c r="C11" s="7"/>
    </row>
    <row r="12" ht="28.5" customHeight="1" spans="1:3">
      <c r="A12" s="5" t="s">
        <v>837</v>
      </c>
      <c r="B12" s="6">
        <v>30000</v>
      </c>
      <c r="C12" s="7"/>
    </row>
    <row r="13" ht="28.5" customHeight="1" spans="1:3">
      <c r="A13" s="5" t="s">
        <v>838</v>
      </c>
      <c r="B13" s="6"/>
      <c r="C13" s="7"/>
    </row>
    <row r="14" ht="28.5" customHeight="1" spans="1:3">
      <c r="A14" s="5" t="s">
        <v>839</v>
      </c>
      <c r="B14" s="6">
        <v>16000</v>
      </c>
      <c r="C14" s="7"/>
    </row>
    <row r="15" ht="28.5" customHeight="1" spans="1:3">
      <c r="A15" s="5" t="s">
        <v>840</v>
      </c>
      <c r="B15" s="6"/>
      <c r="C15" s="7"/>
    </row>
    <row r="16" ht="28.5" customHeight="1" spans="1:3">
      <c r="A16" s="5" t="s">
        <v>841</v>
      </c>
      <c r="B16" s="6"/>
      <c r="C16" s="7"/>
    </row>
    <row r="17" ht="28.5" customHeight="1" spans="1:3">
      <c r="A17" s="5" t="s">
        <v>842</v>
      </c>
      <c r="B17" s="6"/>
      <c r="C17" s="7"/>
    </row>
    <row r="18" spans="1:2">
      <c r="A18" s="8"/>
      <c r="B18" s="8"/>
    </row>
  </sheetData>
  <mergeCells count="2">
    <mergeCell ref="A2:B2"/>
    <mergeCell ref="A18:B1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Y400"/>
  <sheetViews>
    <sheetView workbookViewId="0">
      <selection activeCell="C14" sqref="C14"/>
    </sheetView>
  </sheetViews>
  <sheetFormatPr defaultColWidth="7" defaultRowHeight="15"/>
  <cols>
    <col min="1" max="1" width="12.25" style="64" customWidth="1"/>
    <col min="2" max="2" width="42" style="60" customWidth="1"/>
    <col min="3" max="3" width="14.25" style="65" customWidth="1"/>
    <col min="4" max="4" width="10.375" style="60" hidden="1" customWidth="1"/>
    <col min="5" max="5" width="9.625" style="66" hidden="1" customWidth="1"/>
    <col min="6" max="6" width="8.125" style="66" hidden="1" customWidth="1"/>
    <col min="7" max="7" width="9.625" style="67" hidden="1" customWidth="1"/>
    <col min="8" max="8" width="17.5" style="67" hidden="1" customWidth="1"/>
    <col min="9" max="9" width="12.5" style="68" hidden="1" customWidth="1"/>
    <col min="10" max="10" width="7" style="69" hidden="1" customWidth="1"/>
    <col min="11" max="12" width="7" style="66" hidden="1" customWidth="1"/>
    <col min="13" max="13" width="13.875" style="66" hidden="1" customWidth="1"/>
    <col min="14" max="14" width="7.875" style="66" hidden="1" customWidth="1"/>
    <col min="15" max="15" width="9.5" style="66" hidden="1" customWidth="1"/>
    <col min="16" max="16" width="6.875" style="66" hidden="1" customWidth="1"/>
    <col min="17" max="17" width="9" style="66" hidden="1" customWidth="1"/>
    <col min="18" max="18" width="5.875" style="66" hidden="1" customWidth="1"/>
    <col min="19" max="19" width="5.25" style="66" hidden="1" customWidth="1"/>
    <col min="20" max="20" width="6.5" style="66" hidden="1" customWidth="1"/>
    <col min="21" max="22" width="7" style="66" hidden="1" customWidth="1"/>
    <col min="23" max="23" width="10.625" style="66" hidden="1" customWidth="1"/>
    <col min="24" max="24" width="10.5" style="66" hidden="1" customWidth="1"/>
    <col min="25" max="25" width="7" style="66" hidden="1" customWidth="1"/>
    <col min="26" max="28" width="7" style="66"/>
    <col min="29" max="29" width="13.375" style="66" customWidth="1"/>
    <col min="30" max="30" width="7" style="66" customWidth="1"/>
    <col min="31" max="16384" width="7" style="66"/>
  </cols>
  <sheetData>
    <row r="1" ht="29.25" customHeight="1" spans="1:1">
      <c r="A1" s="43" t="s">
        <v>90</v>
      </c>
    </row>
    <row r="2" ht="28.5" customHeight="1" spans="1:9">
      <c r="A2" s="70" t="s">
        <v>91</v>
      </c>
      <c r="B2" s="71"/>
      <c r="C2" s="72"/>
      <c r="G2" s="66"/>
      <c r="H2" s="66"/>
      <c r="I2" s="66"/>
    </row>
    <row r="3" s="60" customFormat="1" ht="21.75" customHeight="1" spans="1:13">
      <c r="A3" s="64"/>
      <c r="C3" s="201" t="s">
        <v>40</v>
      </c>
      <c r="E3" s="60">
        <v>12.11</v>
      </c>
      <c r="G3" s="60">
        <v>12.22</v>
      </c>
      <c r="J3" s="65"/>
      <c r="M3" s="60">
        <v>1.2</v>
      </c>
    </row>
    <row r="4" s="60" customFormat="1" ht="39" customHeight="1" spans="1:15">
      <c r="A4" s="74" t="s">
        <v>92</v>
      </c>
      <c r="B4" s="75" t="s">
        <v>93</v>
      </c>
      <c r="C4" s="76" t="s">
        <v>4</v>
      </c>
      <c r="G4" s="77" t="s">
        <v>41</v>
      </c>
      <c r="H4" s="77" t="s">
        <v>42</v>
      </c>
      <c r="I4" s="77" t="s">
        <v>43</v>
      </c>
      <c r="J4" s="65"/>
      <c r="M4" s="77" t="s">
        <v>41</v>
      </c>
      <c r="N4" s="107" t="s">
        <v>42</v>
      </c>
      <c r="O4" s="77" t="s">
        <v>43</v>
      </c>
    </row>
    <row r="5" s="315" customFormat="1" ht="19.5" customHeight="1" spans="1:25">
      <c r="A5" s="258">
        <v>201</v>
      </c>
      <c r="B5" s="316" t="s">
        <v>94</v>
      </c>
      <c r="C5" s="317">
        <f>C6+C12+C17+C21+C25+C30+C36+C38+C41+C44+C47+C49+C51+C55+C58+C60+C62+C64+C66+C71</f>
        <v>43182</v>
      </c>
      <c r="D5" s="318">
        <v>24325.334</v>
      </c>
      <c r="E5" s="315">
        <v>7616.62</v>
      </c>
      <c r="G5" s="319" t="s">
        <v>48</v>
      </c>
      <c r="H5" s="319" t="s">
        <v>95</v>
      </c>
      <c r="I5" s="319">
        <v>7616.62</v>
      </c>
      <c r="J5" s="315">
        <f t="shared" ref="J5:J8" si="0">G5-A5</f>
        <v>19900</v>
      </c>
      <c r="K5" s="315">
        <f t="shared" ref="K5:K8" si="1">I5-C5</f>
        <v>-35565.38</v>
      </c>
      <c r="M5" s="319" t="s">
        <v>48</v>
      </c>
      <c r="N5" s="319" t="s">
        <v>95</v>
      </c>
      <c r="O5" s="319">
        <v>7749.58</v>
      </c>
      <c r="P5" s="315">
        <f t="shared" ref="P5:P8" si="2">M5-A5</f>
        <v>19900</v>
      </c>
      <c r="Q5" s="315">
        <f t="shared" ref="Q5:Q8" si="3">O5-C5</f>
        <v>-35432.42</v>
      </c>
      <c r="U5" s="331" t="s">
        <v>48</v>
      </c>
      <c r="V5" s="331" t="s">
        <v>95</v>
      </c>
      <c r="W5" s="331">
        <v>8475.47</v>
      </c>
      <c r="X5" s="315">
        <f t="shared" ref="X5:X8" si="4">C5-W5</f>
        <v>34706.53</v>
      </c>
      <c r="Y5" s="315">
        <f t="shared" ref="Y5:Y8" si="5">U5-A5</f>
        <v>19900</v>
      </c>
    </row>
    <row r="6" s="192" customFormat="1" ht="19.5" customHeight="1" spans="1:25">
      <c r="A6" s="258">
        <v>20101</v>
      </c>
      <c r="B6" s="320" t="s">
        <v>96</v>
      </c>
      <c r="C6" s="283">
        <f>SUM(C7:C10)</f>
        <v>664</v>
      </c>
      <c r="D6" s="321">
        <v>279.37</v>
      </c>
      <c r="E6" s="192">
        <v>3922.87</v>
      </c>
      <c r="G6" s="92" t="s">
        <v>51</v>
      </c>
      <c r="H6" s="92" t="s">
        <v>52</v>
      </c>
      <c r="I6" s="92">
        <v>3922.87</v>
      </c>
      <c r="J6" s="192">
        <f t="shared" si="0"/>
        <v>1990000</v>
      </c>
      <c r="K6" s="192">
        <f t="shared" si="1"/>
        <v>3258.87</v>
      </c>
      <c r="L6" s="192">
        <v>750</v>
      </c>
      <c r="M6" s="92" t="s">
        <v>51</v>
      </c>
      <c r="N6" s="92" t="s">
        <v>52</v>
      </c>
      <c r="O6" s="92">
        <v>4041.81</v>
      </c>
      <c r="P6" s="192">
        <f t="shared" si="2"/>
        <v>1990000</v>
      </c>
      <c r="Q6" s="192">
        <f t="shared" si="3"/>
        <v>3377.81</v>
      </c>
      <c r="U6" s="119" t="s">
        <v>51</v>
      </c>
      <c r="V6" s="119" t="s">
        <v>52</v>
      </c>
      <c r="W6" s="119">
        <v>4680.94</v>
      </c>
      <c r="X6" s="192">
        <f t="shared" si="4"/>
        <v>-4016.94</v>
      </c>
      <c r="Y6" s="192">
        <f t="shared" si="5"/>
        <v>1990000</v>
      </c>
    </row>
    <row r="7" s="60" customFormat="1" ht="19.5" customHeight="1" spans="1:25">
      <c r="A7" s="258">
        <v>2010101</v>
      </c>
      <c r="B7" s="320" t="s">
        <v>97</v>
      </c>
      <c r="C7" s="322">
        <v>551</v>
      </c>
      <c r="D7" s="321">
        <v>192.37</v>
      </c>
      <c r="E7" s="97">
        <v>135.6</v>
      </c>
      <c r="G7" s="83" t="s">
        <v>54</v>
      </c>
      <c r="H7" s="83" t="s">
        <v>55</v>
      </c>
      <c r="I7" s="108">
        <v>135.6</v>
      </c>
      <c r="J7" s="65">
        <f t="shared" si="0"/>
        <v>98</v>
      </c>
      <c r="K7" s="81">
        <f t="shared" si="1"/>
        <v>-415.4</v>
      </c>
      <c r="L7" s="81"/>
      <c r="M7" s="83" t="s">
        <v>54</v>
      </c>
      <c r="N7" s="83" t="s">
        <v>55</v>
      </c>
      <c r="O7" s="108">
        <v>135.6</v>
      </c>
      <c r="P7" s="65">
        <f t="shared" si="2"/>
        <v>98</v>
      </c>
      <c r="Q7" s="81">
        <f t="shared" si="3"/>
        <v>-415.4</v>
      </c>
      <c r="U7" s="115" t="s">
        <v>54</v>
      </c>
      <c r="V7" s="115" t="s">
        <v>55</v>
      </c>
      <c r="W7" s="116">
        <v>135.6</v>
      </c>
      <c r="X7" s="60">
        <f t="shared" si="4"/>
        <v>415.4</v>
      </c>
      <c r="Y7" s="60">
        <f t="shared" si="5"/>
        <v>98</v>
      </c>
    </row>
    <row r="8" s="60" customFormat="1" ht="19.5" customHeight="1" spans="1:25">
      <c r="A8" s="258">
        <v>2010104</v>
      </c>
      <c r="B8" s="323" t="s">
        <v>98</v>
      </c>
      <c r="C8" s="322">
        <v>40</v>
      </c>
      <c r="D8" s="321">
        <v>30</v>
      </c>
      <c r="E8" s="81">
        <v>3922.87</v>
      </c>
      <c r="G8" s="83" t="s">
        <v>51</v>
      </c>
      <c r="H8" s="83" t="s">
        <v>52</v>
      </c>
      <c r="I8" s="108">
        <v>3922.87</v>
      </c>
      <c r="J8" s="65">
        <f t="shared" si="0"/>
        <v>-3</v>
      </c>
      <c r="K8" s="81">
        <f t="shared" si="1"/>
        <v>3882.87</v>
      </c>
      <c r="L8" s="81">
        <v>750</v>
      </c>
      <c r="M8" s="83" t="s">
        <v>51</v>
      </c>
      <c r="N8" s="83" t="s">
        <v>52</v>
      </c>
      <c r="O8" s="108">
        <v>4041.81</v>
      </c>
      <c r="P8" s="65">
        <f t="shared" si="2"/>
        <v>-3</v>
      </c>
      <c r="Q8" s="81">
        <f t="shared" si="3"/>
        <v>4001.81</v>
      </c>
      <c r="U8" s="115" t="s">
        <v>51</v>
      </c>
      <c r="V8" s="115" t="s">
        <v>52</v>
      </c>
      <c r="W8" s="116">
        <v>4680.94</v>
      </c>
      <c r="X8" s="60">
        <f t="shared" si="4"/>
        <v>-4640.94</v>
      </c>
      <c r="Y8" s="60">
        <f t="shared" si="5"/>
        <v>-3</v>
      </c>
    </row>
    <row r="9" s="60" customFormat="1" ht="19.5" customHeight="1" spans="1:24">
      <c r="A9" s="258">
        <v>2010106</v>
      </c>
      <c r="B9" s="316" t="s">
        <v>99</v>
      </c>
      <c r="C9" s="322">
        <v>15</v>
      </c>
      <c r="D9" s="321">
        <v>185.22</v>
      </c>
      <c r="G9" s="77" t="str">
        <f>""</f>
        <v/>
      </c>
      <c r="H9" s="77" t="str">
        <f>""</f>
        <v/>
      </c>
      <c r="I9" s="77" t="str">
        <f>""</f>
        <v/>
      </c>
      <c r="J9" s="65"/>
      <c r="M9" s="77" t="str">
        <f>""</f>
        <v/>
      </c>
      <c r="N9" s="107" t="str">
        <f>""</f>
        <v/>
      </c>
      <c r="O9" s="77" t="str">
        <f>""</f>
        <v/>
      </c>
      <c r="W9" s="200" t="e">
        <f>#REF!+#REF!+#REF!+#REF!+#REF!+#REF!+#REF!+#REF!+#REF!+#REF!+#REF!+#REF!+#REF!+#REF!+#REF!+#REF!+#REF!+#REF!+#REF!+#REF!+#REF!</f>
        <v>#REF!</v>
      </c>
      <c r="X9" s="200" t="e">
        <f>#REF!+#REF!+#REF!+#REF!+#REF!+#REF!+#REF!+#REF!+#REF!+#REF!+#REF!+#REF!+#REF!+#REF!+#REF!+#REF!+#REF!+#REF!+#REF!+#REF!+#REF!</f>
        <v>#REF!</v>
      </c>
    </row>
    <row r="10" ht="19.5" customHeight="1" spans="1:25">
      <c r="A10" s="258">
        <v>2010108</v>
      </c>
      <c r="B10" s="316" t="s">
        <v>100</v>
      </c>
      <c r="C10" s="322">
        <v>58</v>
      </c>
      <c r="D10" s="321">
        <v>14</v>
      </c>
      <c r="Q10" s="124"/>
      <c r="U10" s="125" t="s">
        <v>67</v>
      </c>
      <c r="V10" s="125" t="s">
        <v>68</v>
      </c>
      <c r="W10" s="126">
        <v>19998</v>
      </c>
      <c r="X10" s="66">
        <f>C10-W10</f>
        <v>-19940</v>
      </c>
      <c r="Y10" s="66">
        <f>U10-A10</f>
        <v>-1986905</v>
      </c>
    </row>
    <row r="11" ht="19.5" customHeight="1" spans="1:17">
      <c r="A11" s="258">
        <v>2010199</v>
      </c>
      <c r="B11" s="316" t="s">
        <v>101</v>
      </c>
      <c r="C11" s="322"/>
      <c r="D11" s="321">
        <v>12857.69</v>
      </c>
      <c r="Q11" s="124"/>
    </row>
    <row r="12" ht="19.5" customHeight="1" spans="1:17">
      <c r="A12" s="258">
        <v>20102</v>
      </c>
      <c r="B12" s="320" t="s">
        <v>102</v>
      </c>
      <c r="C12" s="283">
        <f>SUM(C13:C16)</f>
        <v>364</v>
      </c>
      <c r="D12" s="321">
        <v>912.78</v>
      </c>
      <c r="Q12" s="124"/>
    </row>
    <row r="13" ht="19.5" customHeight="1" spans="1:17">
      <c r="A13" s="258">
        <v>2010201</v>
      </c>
      <c r="B13" s="320" t="s">
        <v>97</v>
      </c>
      <c r="C13" s="322">
        <v>273</v>
      </c>
      <c r="D13" s="321">
        <v>872.5</v>
      </c>
      <c r="Q13" s="124"/>
    </row>
    <row r="14" ht="19.5" customHeight="1" spans="1:17">
      <c r="A14" s="258">
        <v>2010204</v>
      </c>
      <c r="B14" s="323" t="s">
        <v>103</v>
      </c>
      <c r="C14" s="322">
        <v>37</v>
      </c>
      <c r="D14" s="321">
        <v>241.88</v>
      </c>
      <c r="Q14" s="124"/>
    </row>
    <row r="15" ht="19.5" customHeight="1" spans="1:17">
      <c r="A15" s="258">
        <v>2010205</v>
      </c>
      <c r="B15" s="323" t="s">
        <v>104</v>
      </c>
      <c r="C15" s="322">
        <v>14</v>
      </c>
      <c r="D15" s="321">
        <v>26.22</v>
      </c>
      <c r="Q15" s="124"/>
    </row>
    <row r="16" ht="19.5" customHeight="1" spans="1:17">
      <c r="A16" s="258">
        <v>2010299</v>
      </c>
      <c r="B16" s="323" t="s">
        <v>105</v>
      </c>
      <c r="C16" s="283">
        <v>40</v>
      </c>
      <c r="D16" s="321">
        <v>1049.63</v>
      </c>
      <c r="Q16" s="124"/>
    </row>
    <row r="17" ht="19.5" customHeight="1" spans="1:17">
      <c r="A17" s="258">
        <v>20103</v>
      </c>
      <c r="B17" s="320" t="s">
        <v>106</v>
      </c>
      <c r="C17" s="283">
        <f>SUM(C18:C20)</f>
        <v>25409</v>
      </c>
      <c r="D17" s="321">
        <v>789.63</v>
      </c>
      <c r="Q17" s="124"/>
    </row>
    <row r="18" ht="19.5" customHeight="1" spans="1:17">
      <c r="A18" s="258">
        <v>2010301</v>
      </c>
      <c r="B18" s="320" t="s">
        <v>97</v>
      </c>
      <c r="C18" s="322">
        <v>24349</v>
      </c>
      <c r="D18" s="321">
        <v>70</v>
      </c>
      <c r="Q18" s="124"/>
    </row>
    <row r="19" ht="19.5" customHeight="1" spans="1:4">
      <c r="A19" s="258">
        <v>2010308</v>
      </c>
      <c r="B19" s="320" t="s">
        <v>107</v>
      </c>
      <c r="C19" s="283">
        <v>560</v>
      </c>
      <c r="D19" s="321">
        <v>207.31</v>
      </c>
    </row>
    <row r="20" ht="19.5" customHeight="1" spans="1:4">
      <c r="A20" s="258">
        <v>2010399</v>
      </c>
      <c r="B20" s="323" t="s">
        <v>108</v>
      </c>
      <c r="C20" s="283">
        <v>500</v>
      </c>
      <c r="D20" s="321">
        <v>31.5</v>
      </c>
    </row>
    <row r="21" ht="19.5" customHeight="1" spans="1:4">
      <c r="A21" s="258">
        <v>20104</v>
      </c>
      <c r="B21" s="320" t="s">
        <v>109</v>
      </c>
      <c r="C21" s="283">
        <f>SUM(C22:C24)</f>
        <v>705</v>
      </c>
      <c r="D21" s="321">
        <v>548.14</v>
      </c>
    </row>
    <row r="22" ht="19.5" customHeight="1" spans="1:4">
      <c r="A22" s="258">
        <v>2010401</v>
      </c>
      <c r="B22" s="320" t="s">
        <v>97</v>
      </c>
      <c r="C22" s="283">
        <v>479</v>
      </c>
      <c r="D22" s="321">
        <v>548.14</v>
      </c>
    </row>
    <row r="23" ht="19.5" customHeight="1" spans="1:4">
      <c r="A23" s="258">
        <v>2010408</v>
      </c>
      <c r="B23" s="320" t="s">
        <v>110</v>
      </c>
      <c r="C23" s="283">
        <v>26</v>
      </c>
      <c r="D23" s="321">
        <v>1322.48</v>
      </c>
    </row>
    <row r="24" ht="19.5" customHeight="1" spans="1:4">
      <c r="A24" s="258">
        <v>2010499</v>
      </c>
      <c r="B24" s="323" t="s">
        <v>111</v>
      </c>
      <c r="C24" s="283">
        <v>200</v>
      </c>
      <c r="D24" s="321">
        <v>101.03</v>
      </c>
    </row>
    <row r="25" ht="19.5" customHeight="1" spans="1:4">
      <c r="A25" s="258">
        <v>20105</v>
      </c>
      <c r="B25" s="323" t="s">
        <v>112</v>
      </c>
      <c r="C25" s="283">
        <f>SUM(C26:C29)</f>
        <v>422</v>
      </c>
      <c r="D25" s="321">
        <v>5</v>
      </c>
    </row>
    <row r="26" ht="19.5" customHeight="1" spans="1:4">
      <c r="A26" s="258">
        <v>2010501</v>
      </c>
      <c r="B26" s="323" t="s">
        <v>97</v>
      </c>
      <c r="C26" s="322">
        <v>310</v>
      </c>
      <c r="D26" s="321">
        <v>10</v>
      </c>
    </row>
    <row r="27" ht="19.5" customHeight="1" spans="1:4">
      <c r="A27" s="258">
        <v>2010505</v>
      </c>
      <c r="B27" s="320" t="s">
        <v>113</v>
      </c>
      <c r="C27" s="322">
        <v>19</v>
      </c>
      <c r="D27" s="321">
        <v>1.8</v>
      </c>
    </row>
    <row r="28" ht="19.5" customHeight="1" spans="1:4">
      <c r="A28" s="258">
        <v>2010507</v>
      </c>
      <c r="B28" s="323" t="s">
        <v>114</v>
      </c>
      <c r="C28" s="322">
        <v>18</v>
      </c>
      <c r="D28" s="321">
        <v>2</v>
      </c>
    </row>
    <row r="29" ht="19.5" customHeight="1" spans="1:4">
      <c r="A29" s="258">
        <v>2010508</v>
      </c>
      <c r="B29" s="323" t="s">
        <v>115</v>
      </c>
      <c r="C29" s="322">
        <v>75</v>
      </c>
      <c r="D29" s="321">
        <v>60.55</v>
      </c>
    </row>
    <row r="30" ht="19.5" customHeight="1" spans="1:4">
      <c r="A30" s="258">
        <v>20106</v>
      </c>
      <c r="B30" s="324" t="s">
        <v>116</v>
      </c>
      <c r="C30" s="283">
        <f>SUM(C31:C35)</f>
        <v>1255</v>
      </c>
      <c r="D30" s="321">
        <v>78.11</v>
      </c>
    </row>
    <row r="31" ht="19.5" customHeight="1" spans="1:4">
      <c r="A31" s="258">
        <v>2010601</v>
      </c>
      <c r="B31" s="323" t="s">
        <v>97</v>
      </c>
      <c r="C31" s="322">
        <v>831</v>
      </c>
      <c r="D31" s="321">
        <v>402.35</v>
      </c>
    </row>
    <row r="32" ht="19.5" customHeight="1" spans="1:4">
      <c r="A32" s="258">
        <v>2010602</v>
      </c>
      <c r="B32" s="316" t="s">
        <v>117</v>
      </c>
      <c r="C32" s="322">
        <v>100</v>
      </c>
      <c r="D32" s="321">
        <v>372.35</v>
      </c>
    </row>
    <row r="33" ht="19.5" customHeight="1" spans="1:4">
      <c r="A33" s="258">
        <v>2010608</v>
      </c>
      <c r="B33" s="323" t="s">
        <v>118</v>
      </c>
      <c r="C33" s="322">
        <v>87</v>
      </c>
      <c r="D33" s="321">
        <v>417.7</v>
      </c>
    </row>
    <row r="34" ht="19.5" customHeight="1" spans="1:4">
      <c r="A34" s="258">
        <v>2010650</v>
      </c>
      <c r="B34" s="323" t="s">
        <v>119</v>
      </c>
      <c r="C34" s="322">
        <v>30</v>
      </c>
      <c r="D34" s="321">
        <v>401.7</v>
      </c>
    </row>
    <row r="35" ht="19.5" customHeight="1" spans="1:4">
      <c r="A35" s="258">
        <v>2010699</v>
      </c>
      <c r="B35" s="323" t="s">
        <v>120</v>
      </c>
      <c r="C35" s="322">
        <v>207</v>
      </c>
      <c r="D35" s="321">
        <v>16</v>
      </c>
    </row>
    <row r="36" ht="19.5" customHeight="1" spans="1:4">
      <c r="A36" s="258">
        <v>20107</v>
      </c>
      <c r="B36" s="320" t="s">
        <v>121</v>
      </c>
      <c r="C36" s="283">
        <f>SUM(C37:C37)</f>
        <v>1800</v>
      </c>
      <c r="D36" s="321">
        <v>378.44</v>
      </c>
    </row>
    <row r="37" ht="19.5" customHeight="1" spans="1:4">
      <c r="A37" s="258">
        <v>2010799</v>
      </c>
      <c r="B37" s="323" t="s">
        <v>122</v>
      </c>
      <c r="C37" s="283">
        <v>1800</v>
      </c>
      <c r="D37" s="321">
        <v>60</v>
      </c>
    </row>
    <row r="38" ht="19.5" customHeight="1" spans="1:4">
      <c r="A38" s="258">
        <v>20108</v>
      </c>
      <c r="B38" s="323" t="s">
        <v>123</v>
      </c>
      <c r="C38" s="283">
        <f>SUM(C39:C40)</f>
        <v>254</v>
      </c>
      <c r="D38" s="321">
        <v>83.3</v>
      </c>
    </row>
    <row r="39" ht="19.5" customHeight="1" spans="1:4">
      <c r="A39" s="258">
        <v>2010801</v>
      </c>
      <c r="B39" s="320" t="s">
        <v>97</v>
      </c>
      <c r="C39" s="322">
        <v>203</v>
      </c>
      <c r="D39" s="321">
        <v>868.71</v>
      </c>
    </row>
    <row r="40" ht="19.5" customHeight="1" spans="1:4">
      <c r="A40" s="258">
        <v>2010804</v>
      </c>
      <c r="B40" s="325" t="s">
        <v>124</v>
      </c>
      <c r="C40" s="322">
        <v>51</v>
      </c>
      <c r="D40" s="321">
        <v>1212.73</v>
      </c>
    </row>
    <row r="41" ht="19.5" customHeight="1" spans="1:4">
      <c r="A41" s="258">
        <v>20111</v>
      </c>
      <c r="B41" s="326" t="s">
        <v>125</v>
      </c>
      <c r="C41" s="283">
        <f>SUM(C42:C43)</f>
        <v>1024</v>
      </c>
      <c r="D41" s="321">
        <v>1482</v>
      </c>
    </row>
    <row r="42" ht="19.5" customHeight="1" spans="1:4">
      <c r="A42" s="258">
        <v>2011101</v>
      </c>
      <c r="B42" s="320" t="s">
        <v>97</v>
      </c>
      <c r="C42" s="322">
        <v>984</v>
      </c>
      <c r="D42" s="321">
        <v>2846.3</v>
      </c>
    </row>
    <row r="43" ht="19.5" customHeight="1" spans="1:4">
      <c r="A43" s="258">
        <v>2011199</v>
      </c>
      <c r="B43" s="320" t="s">
        <v>126</v>
      </c>
      <c r="C43" s="322">
        <v>40</v>
      </c>
      <c r="D43" s="321">
        <v>188.62</v>
      </c>
    </row>
    <row r="44" ht="19.5" customHeight="1" spans="1:4">
      <c r="A44" s="258">
        <v>20113</v>
      </c>
      <c r="B44" s="316" t="s">
        <v>127</v>
      </c>
      <c r="C44" s="283">
        <f>SUM(C45:C46)</f>
        <v>768</v>
      </c>
      <c r="D44" s="321">
        <v>188.62</v>
      </c>
    </row>
    <row r="45" ht="19.5" customHeight="1" spans="1:4">
      <c r="A45" s="258">
        <v>2011301</v>
      </c>
      <c r="B45" s="320" t="s">
        <v>97</v>
      </c>
      <c r="C45" s="322">
        <v>508</v>
      </c>
      <c r="D45" s="321">
        <v>514.04</v>
      </c>
    </row>
    <row r="46" ht="19.5" customHeight="1" spans="1:4">
      <c r="A46" s="258">
        <v>2011308</v>
      </c>
      <c r="B46" s="320" t="s">
        <v>128</v>
      </c>
      <c r="C46" s="322">
        <v>260</v>
      </c>
      <c r="D46" s="321">
        <v>4632.12</v>
      </c>
    </row>
    <row r="47" ht="19.5" customHeight="1" spans="1:4">
      <c r="A47" s="258">
        <v>20126</v>
      </c>
      <c r="B47" s="323" t="s">
        <v>129</v>
      </c>
      <c r="C47" s="283">
        <f>SUM(C48:C48)</f>
        <v>151</v>
      </c>
      <c r="D47" s="321">
        <v>1171.67</v>
      </c>
    </row>
    <row r="48" s="171" customFormat="1" ht="19.5" customHeight="1" spans="1:10">
      <c r="A48" s="258">
        <v>2012601</v>
      </c>
      <c r="B48" s="323" t="s">
        <v>97</v>
      </c>
      <c r="C48" s="322">
        <v>151</v>
      </c>
      <c r="D48" s="327">
        <v>0.16</v>
      </c>
      <c r="G48" s="328"/>
      <c r="H48" s="328"/>
      <c r="I48" s="330"/>
      <c r="J48" s="183"/>
    </row>
    <row r="49" ht="19.5" customHeight="1" spans="1:4">
      <c r="A49" s="258">
        <v>20128</v>
      </c>
      <c r="B49" s="323" t="s">
        <v>130</v>
      </c>
      <c r="C49" s="283">
        <f>SUM(C50:C50)</f>
        <v>61</v>
      </c>
      <c r="D49" s="321">
        <v>57.42</v>
      </c>
    </row>
    <row r="50" ht="19.5" customHeight="1" spans="1:4">
      <c r="A50" s="258">
        <v>2012801</v>
      </c>
      <c r="B50" s="323" t="s">
        <v>97</v>
      </c>
      <c r="C50" s="283">
        <v>61</v>
      </c>
      <c r="D50" s="321">
        <v>67.33</v>
      </c>
    </row>
    <row r="51" ht="19.5" customHeight="1" spans="1:4">
      <c r="A51" s="258">
        <v>20129</v>
      </c>
      <c r="B51" s="323" t="s">
        <v>131</v>
      </c>
      <c r="C51" s="283">
        <f>SUM(C52:C54)</f>
        <v>473</v>
      </c>
      <c r="D51" s="321">
        <v>5036.21</v>
      </c>
    </row>
    <row r="52" ht="19.5" customHeight="1" spans="1:4">
      <c r="A52" s="258">
        <v>2012901</v>
      </c>
      <c r="B52" s="323" t="s">
        <v>97</v>
      </c>
      <c r="C52" s="322">
        <v>443</v>
      </c>
      <c r="D52" s="321">
        <v>3380.24</v>
      </c>
    </row>
    <row r="53" ht="19.5" customHeight="1" spans="1:4">
      <c r="A53" s="258">
        <v>2012902</v>
      </c>
      <c r="B53" s="323" t="s">
        <v>117</v>
      </c>
      <c r="C53" s="322">
        <v>21</v>
      </c>
      <c r="D53" s="321">
        <v>1655.59</v>
      </c>
    </row>
    <row r="54" ht="19.5" customHeight="1" spans="1:4">
      <c r="A54" s="258">
        <v>2012999</v>
      </c>
      <c r="B54" s="323" t="s">
        <v>132</v>
      </c>
      <c r="C54" s="322">
        <v>9</v>
      </c>
      <c r="D54" s="321">
        <v>510</v>
      </c>
    </row>
    <row r="55" ht="19.5" customHeight="1" spans="1:4">
      <c r="A55" s="258">
        <v>20131</v>
      </c>
      <c r="B55" s="323" t="s">
        <v>133</v>
      </c>
      <c r="C55" s="283">
        <f>SUM(C56:C57)</f>
        <v>1925</v>
      </c>
      <c r="D55" s="321">
        <v>169.76</v>
      </c>
    </row>
    <row r="56" ht="19.5" customHeight="1" spans="1:4">
      <c r="A56" s="258">
        <v>2013101</v>
      </c>
      <c r="B56" s="323" t="s">
        <v>97</v>
      </c>
      <c r="C56" s="322">
        <v>1474</v>
      </c>
      <c r="D56" s="321">
        <v>2281.24</v>
      </c>
    </row>
    <row r="57" ht="19.5" customHeight="1" spans="1:4">
      <c r="A57" s="258">
        <v>2013105</v>
      </c>
      <c r="B57" s="320" t="s">
        <v>134</v>
      </c>
      <c r="C57" s="322">
        <v>451</v>
      </c>
      <c r="D57" s="321">
        <v>596</v>
      </c>
    </row>
    <row r="58" ht="19.5" customHeight="1" spans="1:4">
      <c r="A58" s="258">
        <v>20132</v>
      </c>
      <c r="B58" s="323" t="s">
        <v>135</v>
      </c>
      <c r="C58" s="283">
        <f>SUM(C59:C59)</f>
        <v>1466</v>
      </c>
      <c r="D58" s="321">
        <v>165</v>
      </c>
    </row>
    <row r="59" ht="19.5" customHeight="1" spans="1:4">
      <c r="A59" s="258">
        <v>2013201</v>
      </c>
      <c r="B59" s="320" t="s">
        <v>97</v>
      </c>
      <c r="C59" s="322">
        <v>1466</v>
      </c>
      <c r="D59" s="321">
        <v>298.56</v>
      </c>
    </row>
    <row r="60" ht="19.5" customHeight="1" spans="1:4">
      <c r="A60" s="258">
        <v>20133</v>
      </c>
      <c r="B60" s="323" t="s">
        <v>136</v>
      </c>
      <c r="C60" s="283">
        <f>SUM(C61:C61)</f>
        <v>888</v>
      </c>
      <c r="D60" s="321">
        <v>245.61</v>
      </c>
    </row>
    <row r="61" ht="19.5" customHeight="1" spans="1:4">
      <c r="A61" s="258">
        <v>2013301</v>
      </c>
      <c r="B61" s="316" t="s">
        <v>97</v>
      </c>
      <c r="C61" s="322">
        <v>888</v>
      </c>
      <c r="D61" s="321">
        <v>182.7432</v>
      </c>
    </row>
    <row r="62" ht="19.5" customHeight="1" spans="1:4">
      <c r="A62" s="258">
        <v>20134</v>
      </c>
      <c r="B62" s="323" t="s">
        <v>137</v>
      </c>
      <c r="C62" s="283">
        <f>SUM(C63:C63)</f>
        <v>126</v>
      </c>
      <c r="D62" s="321">
        <v>3.56</v>
      </c>
    </row>
    <row r="63" ht="19.5" customHeight="1" spans="1:4">
      <c r="A63" s="258">
        <v>2013401</v>
      </c>
      <c r="B63" s="323" t="s">
        <v>97</v>
      </c>
      <c r="C63" s="322">
        <v>126</v>
      </c>
      <c r="D63" s="321">
        <v>867.37</v>
      </c>
    </row>
    <row r="64" ht="19.5" customHeight="1" spans="1:4">
      <c r="A64" s="258">
        <v>20137</v>
      </c>
      <c r="B64" s="320" t="s">
        <v>138</v>
      </c>
      <c r="C64" s="329">
        <f>SUM(C65:C65)</f>
        <v>145</v>
      </c>
      <c r="D64" s="321">
        <v>2270.92</v>
      </c>
    </row>
    <row r="65" ht="19.5" customHeight="1" spans="1:4">
      <c r="A65" s="258">
        <v>2013701</v>
      </c>
      <c r="B65" s="320" t="s">
        <v>97</v>
      </c>
      <c r="C65" s="322">
        <v>145</v>
      </c>
      <c r="D65" s="321">
        <v>3</v>
      </c>
    </row>
    <row r="66" ht="19.5" customHeight="1" spans="1:4">
      <c r="A66" s="258">
        <v>20138</v>
      </c>
      <c r="B66" s="320" t="s">
        <v>139</v>
      </c>
      <c r="C66" s="284">
        <f>SUM(C67:C70)</f>
        <v>2763</v>
      </c>
      <c r="D66" s="321">
        <v>4156.83</v>
      </c>
    </row>
    <row r="67" s="171" customFormat="1" ht="19.5" customHeight="1" spans="1:10">
      <c r="A67" s="258">
        <v>2013801</v>
      </c>
      <c r="B67" s="320" t="s">
        <v>97</v>
      </c>
      <c r="C67" s="322">
        <v>1737</v>
      </c>
      <c r="D67" s="327">
        <v>21.22</v>
      </c>
      <c r="G67" s="328"/>
      <c r="H67" s="328"/>
      <c r="I67" s="330"/>
      <c r="J67" s="183"/>
    </row>
    <row r="68" ht="19.5" customHeight="1" spans="1:4">
      <c r="A68" s="258">
        <v>2013804</v>
      </c>
      <c r="B68" s="320" t="s">
        <v>140</v>
      </c>
      <c r="C68" s="322">
        <v>593</v>
      </c>
      <c r="D68" s="321">
        <v>216.18</v>
      </c>
    </row>
    <row r="69" ht="19.5" customHeight="1" spans="1:4">
      <c r="A69" s="258">
        <v>2013805</v>
      </c>
      <c r="B69" s="320" t="s">
        <v>141</v>
      </c>
      <c r="C69" s="322">
        <v>30</v>
      </c>
      <c r="D69" s="321">
        <v>10293</v>
      </c>
    </row>
    <row r="70" ht="19.5" customHeight="1" spans="1:4">
      <c r="A70" s="258">
        <v>2013816</v>
      </c>
      <c r="B70" s="320" t="s">
        <v>142</v>
      </c>
      <c r="C70" s="322">
        <v>403</v>
      </c>
      <c r="D70" s="321">
        <v>96</v>
      </c>
    </row>
    <row r="71" ht="19.5" customHeight="1" spans="1:4">
      <c r="A71" s="258">
        <v>20199</v>
      </c>
      <c r="B71" s="320" t="s">
        <v>143</v>
      </c>
      <c r="C71" s="322">
        <v>2519</v>
      </c>
      <c r="D71" s="321">
        <v>5108.63</v>
      </c>
    </row>
    <row r="72" ht="19.5" customHeight="1" spans="1:4">
      <c r="A72" s="258">
        <v>2019999</v>
      </c>
      <c r="B72" s="323" t="s">
        <v>144</v>
      </c>
      <c r="C72" s="322">
        <v>2519</v>
      </c>
      <c r="D72" s="321">
        <v>488.85</v>
      </c>
    </row>
    <row r="73" ht="19.5" customHeight="1" spans="1:4">
      <c r="A73" s="258">
        <v>203</v>
      </c>
      <c r="B73" s="316" t="s">
        <v>53</v>
      </c>
      <c r="C73" s="283">
        <f>SUM(C74:C74)</f>
        <v>15</v>
      </c>
      <c r="D73" s="321">
        <v>2118.78</v>
      </c>
    </row>
    <row r="74" ht="19.5" customHeight="1" spans="1:4">
      <c r="A74" s="258">
        <v>20306</v>
      </c>
      <c r="B74" s="323" t="s">
        <v>145</v>
      </c>
      <c r="C74" s="283">
        <f>SUM(C75:C75)</f>
        <v>15</v>
      </c>
      <c r="D74" s="321">
        <v>100</v>
      </c>
    </row>
    <row r="75" ht="19.5" customHeight="1" spans="1:4">
      <c r="A75" s="258">
        <v>2030603</v>
      </c>
      <c r="B75" s="320" t="s">
        <v>146</v>
      </c>
      <c r="C75" s="322">
        <v>15</v>
      </c>
      <c r="D75" s="321">
        <v>45</v>
      </c>
    </row>
    <row r="76" ht="19.5" customHeight="1" spans="1:4">
      <c r="A76" s="258">
        <v>204</v>
      </c>
      <c r="B76" s="316" t="s">
        <v>147</v>
      </c>
      <c r="C76" s="283">
        <f>C77+C81+C84+C88</f>
        <v>12969</v>
      </c>
      <c r="D76" s="321">
        <v>2043.11</v>
      </c>
    </row>
    <row r="77" s="171" customFormat="1" ht="19.5" customHeight="1" spans="1:10">
      <c r="A77" s="258">
        <v>20402</v>
      </c>
      <c r="B77" s="323" t="s">
        <v>148</v>
      </c>
      <c r="C77" s="283">
        <f>SUM(C78:C80)</f>
        <v>9051</v>
      </c>
      <c r="D77" s="327">
        <v>2939.627</v>
      </c>
      <c r="G77" s="328"/>
      <c r="H77" s="328"/>
      <c r="I77" s="330"/>
      <c r="J77" s="183"/>
    </row>
    <row r="78" ht="19.5" customHeight="1" spans="1:4">
      <c r="A78" s="258">
        <v>2040201</v>
      </c>
      <c r="B78" s="323" t="s">
        <v>97</v>
      </c>
      <c r="C78" s="322">
        <v>6030</v>
      </c>
      <c r="D78" s="321">
        <v>2939.627</v>
      </c>
    </row>
    <row r="79" ht="19.5" customHeight="1" spans="1:4">
      <c r="A79" s="258">
        <v>2040220</v>
      </c>
      <c r="B79" s="323" t="s">
        <v>149</v>
      </c>
      <c r="C79" s="322">
        <v>670</v>
      </c>
      <c r="D79" s="321">
        <v>2338.24</v>
      </c>
    </row>
    <row r="80" ht="19.5" customHeight="1" spans="1:4">
      <c r="A80" s="258">
        <v>2040299</v>
      </c>
      <c r="B80" s="323" t="s">
        <v>150</v>
      </c>
      <c r="C80" s="322">
        <f>2213+138</f>
        <v>2351</v>
      </c>
      <c r="D80" s="321">
        <v>1025</v>
      </c>
    </row>
    <row r="81" ht="19.5" customHeight="1" spans="1:4">
      <c r="A81" s="258">
        <v>20404</v>
      </c>
      <c r="B81" s="324" t="s">
        <v>151</v>
      </c>
      <c r="C81" s="283">
        <f>SUM(C82:C83)</f>
        <v>1037</v>
      </c>
      <c r="D81" s="321">
        <v>48.16</v>
      </c>
    </row>
    <row r="82" ht="19.5" customHeight="1" spans="1:4">
      <c r="A82" s="258">
        <v>2040401</v>
      </c>
      <c r="B82" s="320" t="s">
        <v>97</v>
      </c>
      <c r="C82" s="322">
        <v>731</v>
      </c>
      <c r="D82" s="321">
        <v>29.12</v>
      </c>
    </row>
    <row r="83" ht="19.5" customHeight="1" spans="1:4">
      <c r="A83" s="258">
        <v>2040499</v>
      </c>
      <c r="B83" s="323" t="s">
        <v>152</v>
      </c>
      <c r="C83" s="322">
        <f>200+106</f>
        <v>306</v>
      </c>
      <c r="D83" s="321">
        <v>67</v>
      </c>
    </row>
    <row r="84" ht="19.5" customHeight="1" spans="1:4">
      <c r="A84" s="258">
        <v>20405</v>
      </c>
      <c r="B84" s="316" t="s">
        <v>153</v>
      </c>
      <c r="C84" s="283">
        <f>SUM(C85:C87)</f>
        <v>2115</v>
      </c>
      <c r="D84" s="321">
        <v>285.21</v>
      </c>
    </row>
    <row r="85" ht="19.5" customHeight="1" spans="1:4">
      <c r="A85" s="258">
        <v>2040501</v>
      </c>
      <c r="B85" s="320" t="s">
        <v>97</v>
      </c>
      <c r="C85" s="322">
        <v>1249</v>
      </c>
      <c r="D85" s="321">
        <v>135.99</v>
      </c>
    </row>
    <row r="86" ht="19.5" customHeight="1" spans="1:4">
      <c r="A86" s="258">
        <v>2040506</v>
      </c>
      <c r="B86" s="323" t="s">
        <v>154</v>
      </c>
      <c r="C86" s="322">
        <v>60</v>
      </c>
      <c r="D86" s="321">
        <v>33.65</v>
      </c>
    </row>
    <row r="87" ht="19.5" customHeight="1" spans="1:4">
      <c r="A87" s="258">
        <v>2040599</v>
      </c>
      <c r="B87" s="320" t="s">
        <v>155</v>
      </c>
      <c r="C87" s="322">
        <f>776+30</f>
        <v>806</v>
      </c>
      <c r="D87" s="321">
        <v>180</v>
      </c>
    </row>
    <row r="88" ht="19.5" customHeight="1" spans="1:4">
      <c r="A88" s="258">
        <v>20406</v>
      </c>
      <c r="B88" s="320" t="s">
        <v>156</v>
      </c>
      <c r="C88" s="283">
        <f>SUM(C89:C95)</f>
        <v>766</v>
      </c>
      <c r="D88" s="321">
        <v>1162.08</v>
      </c>
    </row>
    <row r="89" ht="19.5" customHeight="1" spans="1:4">
      <c r="A89" s="258">
        <v>2040601</v>
      </c>
      <c r="B89" s="323" t="s">
        <v>97</v>
      </c>
      <c r="C89" s="322">
        <v>551</v>
      </c>
      <c r="D89" s="321">
        <v>82.08</v>
      </c>
    </row>
    <row r="90" ht="19.5" customHeight="1" spans="1:4">
      <c r="A90" s="258">
        <v>2040604</v>
      </c>
      <c r="B90" s="316" t="s">
        <v>157</v>
      </c>
      <c r="C90" s="322">
        <v>30</v>
      </c>
      <c r="D90" s="321">
        <v>6919</v>
      </c>
    </row>
    <row r="91" ht="19.5" customHeight="1" spans="1:4">
      <c r="A91" s="258">
        <v>2040605</v>
      </c>
      <c r="B91" s="320" t="s">
        <v>158</v>
      </c>
      <c r="C91" s="322">
        <v>10</v>
      </c>
      <c r="D91" s="321">
        <v>9</v>
      </c>
    </row>
    <row r="92" ht="19.5" customHeight="1" spans="1:4">
      <c r="A92" s="258">
        <v>2040607</v>
      </c>
      <c r="B92" s="324" t="s">
        <v>159</v>
      </c>
      <c r="C92" s="322">
        <v>11</v>
      </c>
      <c r="D92" s="321">
        <v>2410</v>
      </c>
    </row>
    <row r="93" ht="19.5" customHeight="1" spans="1:4">
      <c r="A93" s="258">
        <v>2040610</v>
      </c>
      <c r="B93" s="323" t="s">
        <v>160</v>
      </c>
      <c r="C93" s="322">
        <v>9</v>
      </c>
      <c r="D93" s="321">
        <v>360</v>
      </c>
    </row>
    <row r="94" ht="19.5" customHeight="1" spans="1:4">
      <c r="A94" s="258">
        <v>2040612</v>
      </c>
      <c r="B94" s="323" t="s">
        <v>161</v>
      </c>
      <c r="C94" s="322">
        <v>3</v>
      </c>
      <c r="D94" s="321">
        <v>62</v>
      </c>
    </row>
    <row r="95" ht="19.5" customHeight="1" spans="1:4">
      <c r="A95" s="258">
        <v>2040699</v>
      </c>
      <c r="B95" s="320" t="s">
        <v>162</v>
      </c>
      <c r="C95" s="322">
        <f>60+92</f>
        <v>152</v>
      </c>
      <c r="D95" s="321">
        <v>365.24</v>
      </c>
    </row>
    <row r="96" ht="19.5" customHeight="1" spans="1:4">
      <c r="A96" s="258">
        <v>205</v>
      </c>
      <c r="B96" s="316" t="s">
        <v>57</v>
      </c>
      <c r="C96" s="283">
        <f>C97+C100+C106+C109+C111+C113+C115+C118</f>
        <v>66120</v>
      </c>
      <c r="D96" s="321">
        <v>10424</v>
      </c>
    </row>
    <row r="97" ht="19.5" customHeight="1" spans="1:4">
      <c r="A97" s="258">
        <v>20501</v>
      </c>
      <c r="B97" s="323" t="s">
        <v>163</v>
      </c>
      <c r="C97" s="283">
        <f>SUM(C98:C99)</f>
        <v>791</v>
      </c>
      <c r="D97" s="321">
        <v>10500</v>
      </c>
    </row>
    <row r="98" ht="19.5" customHeight="1" spans="1:4">
      <c r="A98" s="258">
        <v>2050101</v>
      </c>
      <c r="B98" s="320" t="s">
        <v>97</v>
      </c>
      <c r="C98" s="322">
        <v>491</v>
      </c>
      <c r="D98" s="321">
        <v>10500</v>
      </c>
    </row>
    <row r="99" ht="19.5" customHeight="1" spans="1:3">
      <c r="A99" s="258">
        <v>2050199</v>
      </c>
      <c r="B99" s="325" t="s">
        <v>164</v>
      </c>
      <c r="C99" s="322">
        <v>300</v>
      </c>
    </row>
    <row r="100" ht="19.5" customHeight="1" spans="1:3">
      <c r="A100" s="258">
        <v>20502</v>
      </c>
      <c r="B100" s="320" t="s">
        <v>165</v>
      </c>
      <c r="C100" s="283">
        <f>SUM(C101:C105)</f>
        <v>52383</v>
      </c>
    </row>
    <row r="101" ht="19.5" customHeight="1" spans="1:3">
      <c r="A101" s="258">
        <v>2050201</v>
      </c>
      <c r="B101" s="320" t="s">
        <v>166</v>
      </c>
      <c r="C101" s="322">
        <v>2966</v>
      </c>
    </row>
    <row r="102" ht="19.5" customHeight="1" spans="1:3">
      <c r="A102" s="258">
        <v>2050202</v>
      </c>
      <c r="B102" s="320" t="s">
        <v>167</v>
      </c>
      <c r="C102" s="322">
        <v>19198</v>
      </c>
    </row>
    <row r="103" ht="19.5" customHeight="1" spans="1:3">
      <c r="A103" s="258">
        <v>2050203</v>
      </c>
      <c r="B103" s="323" t="s">
        <v>168</v>
      </c>
      <c r="C103" s="322">
        <v>12776</v>
      </c>
    </row>
    <row r="104" ht="19.5" customHeight="1" spans="1:3">
      <c r="A104" s="258">
        <v>2050204</v>
      </c>
      <c r="B104" s="323" t="s">
        <v>169</v>
      </c>
      <c r="C104" s="322">
        <v>9866</v>
      </c>
    </row>
    <row r="105" ht="19.5" customHeight="1" spans="1:3">
      <c r="A105" s="258">
        <v>2050299</v>
      </c>
      <c r="B105" s="320" t="s">
        <v>170</v>
      </c>
      <c r="C105" s="322">
        <f>5546+231+1800</f>
        <v>7577</v>
      </c>
    </row>
    <row r="106" s="171" customFormat="1" ht="19.5" customHeight="1" spans="1:10">
      <c r="A106" s="258">
        <v>20503</v>
      </c>
      <c r="B106" s="320" t="s">
        <v>171</v>
      </c>
      <c r="C106" s="283">
        <f>SUM(C107:C108)</f>
        <v>4156</v>
      </c>
      <c r="D106" s="175"/>
      <c r="G106" s="328"/>
      <c r="H106" s="328"/>
      <c r="I106" s="330"/>
      <c r="J106" s="183"/>
    </row>
    <row r="107" ht="19.5" customHeight="1" spans="1:3">
      <c r="A107" s="258">
        <v>2050302</v>
      </c>
      <c r="B107" s="320" t="s">
        <v>172</v>
      </c>
      <c r="C107" s="322">
        <v>4015</v>
      </c>
    </row>
    <row r="108" ht="19.5" customHeight="1" spans="1:3">
      <c r="A108" s="258">
        <v>2050303</v>
      </c>
      <c r="B108" s="320" t="s">
        <v>173</v>
      </c>
      <c r="C108" s="322">
        <v>141</v>
      </c>
    </row>
    <row r="109" ht="19.5" customHeight="1" spans="1:3">
      <c r="A109" s="258">
        <v>20504</v>
      </c>
      <c r="B109" s="316" t="s">
        <v>174</v>
      </c>
      <c r="C109" s="283">
        <f>SUM(C110:C110)</f>
        <v>40</v>
      </c>
    </row>
    <row r="110" ht="19.5" customHeight="1" spans="1:3">
      <c r="A110" s="258">
        <v>2050499</v>
      </c>
      <c r="B110" s="323" t="s">
        <v>175</v>
      </c>
      <c r="C110" s="283">
        <v>40</v>
      </c>
    </row>
    <row r="111" ht="19.5" customHeight="1" spans="1:3">
      <c r="A111" s="258">
        <v>20505</v>
      </c>
      <c r="B111" s="323" t="s">
        <v>176</v>
      </c>
      <c r="C111" s="283">
        <f>SUM(C112:C112)</f>
        <v>269</v>
      </c>
    </row>
    <row r="112" s="171" customFormat="1" ht="19.5" customHeight="1" spans="1:10">
      <c r="A112" s="258">
        <v>2050501</v>
      </c>
      <c r="B112" s="320" t="s">
        <v>177</v>
      </c>
      <c r="C112" s="322">
        <v>269</v>
      </c>
      <c r="D112" s="175"/>
      <c r="G112" s="328"/>
      <c r="H112" s="328"/>
      <c r="I112" s="330"/>
      <c r="J112" s="183"/>
    </row>
    <row r="113" ht="19.5" customHeight="1" spans="1:3">
      <c r="A113" s="258">
        <v>20507</v>
      </c>
      <c r="B113" s="320" t="s">
        <v>178</v>
      </c>
      <c r="C113" s="283">
        <f>SUM(C114:C114)</f>
        <v>320</v>
      </c>
    </row>
    <row r="114" ht="19.5" customHeight="1" spans="1:3">
      <c r="A114" s="258">
        <v>2050701</v>
      </c>
      <c r="B114" s="320" t="s">
        <v>179</v>
      </c>
      <c r="C114" s="322">
        <v>320</v>
      </c>
    </row>
    <row r="115" ht="19.5" customHeight="1" spans="1:3">
      <c r="A115" s="258">
        <v>20508</v>
      </c>
      <c r="B115" s="323" t="s">
        <v>180</v>
      </c>
      <c r="C115" s="283">
        <f>SUM(C116:C117)</f>
        <v>681</v>
      </c>
    </row>
    <row r="116" s="171" customFormat="1" ht="19.5" customHeight="1" spans="1:10">
      <c r="A116" s="258">
        <v>2050801</v>
      </c>
      <c r="B116" s="323" t="s">
        <v>181</v>
      </c>
      <c r="C116" s="322">
        <v>330</v>
      </c>
      <c r="D116" s="175"/>
      <c r="G116" s="328"/>
      <c r="H116" s="328"/>
      <c r="I116" s="330"/>
      <c r="J116" s="183"/>
    </row>
    <row r="117" s="171" customFormat="1" ht="19.5" customHeight="1" spans="1:10">
      <c r="A117" s="258">
        <v>2050802</v>
      </c>
      <c r="B117" s="320" t="s">
        <v>182</v>
      </c>
      <c r="C117" s="322">
        <v>351</v>
      </c>
      <c r="D117" s="175"/>
      <c r="G117" s="328"/>
      <c r="H117" s="328"/>
      <c r="I117" s="330"/>
      <c r="J117" s="183"/>
    </row>
    <row r="118" spans="1:3">
      <c r="A118" s="258">
        <v>2059999</v>
      </c>
      <c r="B118" s="320" t="s">
        <v>183</v>
      </c>
      <c r="C118" s="322">
        <v>7480</v>
      </c>
    </row>
    <row r="119" spans="1:3">
      <c r="A119" s="258">
        <v>206</v>
      </c>
      <c r="B119" s="316" t="s">
        <v>58</v>
      </c>
      <c r="C119" s="283">
        <f>C120+C122+C125</f>
        <v>1610</v>
      </c>
    </row>
    <row r="120" spans="1:3">
      <c r="A120" s="258">
        <v>20602</v>
      </c>
      <c r="B120" s="320" t="s">
        <v>184</v>
      </c>
      <c r="C120" s="283">
        <f>SUM(C121:C121)</f>
        <v>1500</v>
      </c>
    </row>
    <row r="121" spans="1:3">
      <c r="A121" s="258">
        <v>2060299</v>
      </c>
      <c r="B121" s="323" t="s">
        <v>185</v>
      </c>
      <c r="C121" s="322">
        <v>1500</v>
      </c>
    </row>
    <row r="122" spans="1:3">
      <c r="A122" s="258">
        <v>20607</v>
      </c>
      <c r="B122" s="320" t="s">
        <v>186</v>
      </c>
      <c r="C122" s="283">
        <f>SUM(C123:C124)</f>
        <v>90</v>
      </c>
    </row>
    <row r="123" spans="1:3">
      <c r="A123" s="258">
        <v>2060701</v>
      </c>
      <c r="B123" s="320" t="s">
        <v>187</v>
      </c>
      <c r="C123" s="322">
        <v>70</v>
      </c>
    </row>
    <row r="124" spans="1:3">
      <c r="A124" s="258">
        <v>2060702</v>
      </c>
      <c r="B124" s="323" t="s">
        <v>188</v>
      </c>
      <c r="C124" s="322">
        <v>20</v>
      </c>
    </row>
    <row r="125" spans="1:3">
      <c r="A125" s="258">
        <v>20699</v>
      </c>
      <c r="B125" s="320" t="s">
        <v>189</v>
      </c>
      <c r="C125" s="283">
        <f>SUM(C126:C126)</f>
        <v>20</v>
      </c>
    </row>
    <row r="126" spans="1:3">
      <c r="A126" s="258">
        <v>2069999</v>
      </c>
      <c r="B126" s="323" t="s">
        <v>190</v>
      </c>
      <c r="C126" s="283">
        <v>20</v>
      </c>
    </row>
    <row r="127" spans="1:3">
      <c r="A127" s="258">
        <v>207</v>
      </c>
      <c r="B127" s="316" t="s">
        <v>59</v>
      </c>
      <c r="C127" s="283">
        <f>C128+C135+C138+C141+C143+C145</f>
        <v>4926</v>
      </c>
    </row>
    <row r="128" spans="1:3">
      <c r="A128" s="258">
        <v>20701</v>
      </c>
      <c r="B128" s="316" t="s">
        <v>191</v>
      </c>
      <c r="C128" s="283">
        <f>SUM(C129:C134)</f>
        <v>1259</v>
      </c>
    </row>
    <row r="129" spans="1:3">
      <c r="A129" s="258">
        <v>2070101</v>
      </c>
      <c r="B129" s="316" t="s">
        <v>97</v>
      </c>
      <c r="C129" s="322">
        <v>753</v>
      </c>
    </row>
    <row r="130" spans="1:3">
      <c r="A130" s="258">
        <v>2070104</v>
      </c>
      <c r="B130" s="316" t="s">
        <v>192</v>
      </c>
      <c r="C130" s="322">
        <v>172</v>
      </c>
    </row>
    <row r="131" spans="1:3">
      <c r="A131" s="258">
        <v>2070106</v>
      </c>
      <c r="B131" s="316" t="s">
        <v>193</v>
      </c>
      <c r="C131" s="322">
        <v>26</v>
      </c>
    </row>
    <row r="132" spans="1:3">
      <c r="A132" s="258">
        <v>2070109</v>
      </c>
      <c r="B132" s="316" t="s">
        <v>194</v>
      </c>
      <c r="C132" s="322">
        <v>189</v>
      </c>
    </row>
    <row r="133" spans="1:3">
      <c r="A133" s="258">
        <v>2070111</v>
      </c>
      <c r="B133" s="316" t="s">
        <v>195</v>
      </c>
      <c r="C133" s="322">
        <v>24</v>
      </c>
    </row>
    <row r="134" spans="1:3">
      <c r="A134" s="258">
        <v>2070199</v>
      </c>
      <c r="B134" s="316" t="s">
        <v>196</v>
      </c>
      <c r="C134" s="322">
        <v>95</v>
      </c>
    </row>
    <row r="135" spans="1:3">
      <c r="A135" s="258">
        <v>20702</v>
      </c>
      <c r="B135" s="316" t="s">
        <v>197</v>
      </c>
      <c r="C135" s="283">
        <f>SUM(C136:C137)</f>
        <v>1238</v>
      </c>
    </row>
    <row r="136" spans="1:3">
      <c r="A136" s="258">
        <v>2070201</v>
      </c>
      <c r="B136" s="316" t="s">
        <v>97</v>
      </c>
      <c r="C136" s="283">
        <v>57</v>
      </c>
    </row>
    <row r="137" spans="1:3">
      <c r="A137" s="258">
        <v>2070205</v>
      </c>
      <c r="B137" s="316" t="s">
        <v>198</v>
      </c>
      <c r="C137" s="283">
        <v>1181</v>
      </c>
    </row>
    <row r="138" spans="1:3">
      <c r="A138" s="258">
        <v>20703</v>
      </c>
      <c r="B138" s="316" t="s">
        <v>199</v>
      </c>
      <c r="C138" s="283">
        <f>SUM(C139:C140)</f>
        <v>71</v>
      </c>
    </row>
    <row r="139" spans="1:3">
      <c r="A139" s="258">
        <v>2070301</v>
      </c>
      <c r="B139" s="316" t="s">
        <v>97</v>
      </c>
      <c r="C139" s="283">
        <v>15</v>
      </c>
    </row>
    <row r="140" spans="1:3">
      <c r="A140" s="258">
        <v>2070308</v>
      </c>
      <c r="B140" s="316" t="s">
        <v>200</v>
      </c>
      <c r="C140" s="283">
        <v>56</v>
      </c>
    </row>
    <row r="141" spans="1:3">
      <c r="A141" s="258">
        <v>20706</v>
      </c>
      <c r="B141" s="316" t="s">
        <v>201</v>
      </c>
      <c r="C141" s="283">
        <f>SUM(C142:C142)</f>
        <v>120</v>
      </c>
    </row>
    <row r="142" spans="1:3">
      <c r="A142" s="258">
        <v>2070607</v>
      </c>
      <c r="B142" s="316" t="s">
        <v>202</v>
      </c>
      <c r="C142" s="283">
        <v>120</v>
      </c>
    </row>
    <row r="143" spans="1:3">
      <c r="A143" s="258">
        <v>20708</v>
      </c>
      <c r="B143" s="316" t="s">
        <v>203</v>
      </c>
      <c r="C143" s="283">
        <f>SUM(C144:C144)</f>
        <v>1334</v>
      </c>
    </row>
    <row r="144" spans="1:3">
      <c r="A144" s="258">
        <v>2070808</v>
      </c>
      <c r="B144" s="316" t="s">
        <v>204</v>
      </c>
      <c r="C144" s="283">
        <v>1334</v>
      </c>
    </row>
    <row r="145" spans="1:3">
      <c r="A145" s="258">
        <v>20799</v>
      </c>
      <c r="B145" s="316" t="s">
        <v>205</v>
      </c>
      <c r="C145" s="283">
        <f>SUM(C146:C147)</f>
        <v>904</v>
      </c>
    </row>
    <row r="146" spans="1:3">
      <c r="A146" s="258">
        <v>2079902</v>
      </c>
      <c r="B146" s="316" t="s">
        <v>206</v>
      </c>
      <c r="C146" s="283">
        <v>80</v>
      </c>
    </row>
    <row r="147" spans="1:3">
      <c r="A147" s="258">
        <v>2079999</v>
      </c>
      <c r="B147" s="316" t="s">
        <v>207</v>
      </c>
      <c r="C147" s="283">
        <v>824</v>
      </c>
    </row>
    <row r="148" spans="1:3">
      <c r="A148" s="258">
        <v>208</v>
      </c>
      <c r="B148" s="316" t="s">
        <v>60</v>
      </c>
      <c r="C148" s="283">
        <f>C149+C153+C158+C163+C166+C174+C181+C187+C193+C195+C198+C201+C203+C205+C208+C212+C214</f>
        <v>102933</v>
      </c>
    </row>
    <row r="149" spans="1:3">
      <c r="A149" s="258">
        <v>20801</v>
      </c>
      <c r="B149" s="316" t="s">
        <v>208</v>
      </c>
      <c r="C149" s="283">
        <f>SUM(C150:C152)</f>
        <v>1020</v>
      </c>
    </row>
    <row r="150" spans="1:3">
      <c r="A150" s="258">
        <v>2080101</v>
      </c>
      <c r="B150" s="316" t="s">
        <v>97</v>
      </c>
      <c r="C150" s="322">
        <v>636</v>
      </c>
    </row>
    <row r="151" spans="1:3">
      <c r="A151" s="258">
        <v>2080109</v>
      </c>
      <c r="B151" s="316" t="s">
        <v>209</v>
      </c>
      <c r="C151" s="322">
        <v>370</v>
      </c>
    </row>
    <row r="152" spans="1:3">
      <c r="A152" s="258">
        <v>2080199</v>
      </c>
      <c r="B152" s="316" t="s">
        <v>210</v>
      </c>
      <c r="C152" s="322">
        <v>14</v>
      </c>
    </row>
    <row r="153" spans="1:3">
      <c r="A153" s="258">
        <v>20802</v>
      </c>
      <c r="B153" s="316" t="s">
        <v>211</v>
      </c>
      <c r="C153" s="283">
        <f>SUM(C154:C157)</f>
        <v>665</v>
      </c>
    </row>
    <row r="154" spans="1:3">
      <c r="A154" s="258">
        <v>2080201</v>
      </c>
      <c r="B154" s="316" t="s">
        <v>97</v>
      </c>
      <c r="C154" s="322">
        <v>401</v>
      </c>
    </row>
    <row r="155" spans="1:3">
      <c r="A155" s="258">
        <v>2080207</v>
      </c>
      <c r="B155" s="316" t="s">
        <v>212</v>
      </c>
      <c r="C155" s="322">
        <v>35</v>
      </c>
    </row>
    <row r="156" spans="1:3">
      <c r="A156" s="258">
        <v>2080208</v>
      </c>
      <c r="B156" s="316" t="s">
        <v>213</v>
      </c>
      <c r="C156" s="322">
        <v>85</v>
      </c>
    </row>
    <row r="157" spans="1:3">
      <c r="A157" s="258">
        <v>2080299</v>
      </c>
      <c r="B157" s="316" t="s">
        <v>214</v>
      </c>
      <c r="C157" s="322">
        <v>144</v>
      </c>
    </row>
    <row r="158" spans="1:3">
      <c r="A158" s="258">
        <v>20805</v>
      </c>
      <c r="B158" s="316" t="s">
        <v>215</v>
      </c>
      <c r="C158" s="283">
        <f>SUM(C159:C162)</f>
        <v>54681</v>
      </c>
    </row>
    <row r="159" spans="1:3">
      <c r="A159" s="258">
        <v>2080505</v>
      </c>
      <c r="B159" s="316" t="s">
        <v>216</v>
      </c>
      <c r="C159" s="322">
        <v>11375</v>
      </c>
    </row>
    <row r="160" spans="1:3">
      <c r="A160" s="258">
        <v>2080506</v>
      </c>
      <c r="B160" s="316" t="s">
        <v>217</v>
      </c>
      <c r="C160" s="322">
        <v>2092</v>
      </c>
    </row>
    <row r="161" spans="1:3">
      <c r="A161" s="258">
        <v>2080507</v>
      </c>
      <c r="B161" s="316" t="s">
        <v>218</v>
      </c>
      <c r="C161" s="322">
        <f>21000+12000</f>
        <v>33000</v>
      </c>
    </row>
    <row r="162" spans="1:3">
      <c r="A162" s="258">
        <v>2080508</v>
      </c>
      <c r="B162" s="316" t="s">
        <v>219</v>
      </c>
      <c r="C162" s="322">
        <v>8214</v>
      </c>
    </row>
    <row r="163" spans="1:3">
      <c r="A163" s="258">
        <v>20807</v>
      </c>
      <c r="B163" s="316" t="s">
        <v>220</v>
      </c>
      <c r="C163" s="283">
        <f>SUM(C164:C165)</f>
        <v>9152</v>
      </c>
    </row>
    <row r="164" spans="1:3">
      <c r="A164" s="258">
        <v>2080705</v>
      </c>
      <c r="B164" s="316" t="s">
        <v>221</v>
      </c>
      <c r="C164" s="322">
        <v>160</v>
      </c>
    </row>
    <row r="165" spans="1:3">
      <c r="A165" s="258">
        <v>2080799</v>
      </c>
      <c r="B165" s="316" t="s">
        <v>222</v>
      </c>
      <c r="C165" s="322">
        <v>8992</v>
      </c>
    </row>
    <row r="166" spans="1:3">
      <c r="A166" s="258">
        <v>20808</v>
      </c>
      <c r="B166" s="316" t="s">
        <v>223</v>
      </c>
      <c r="C166" s="283">
        <f>SUM(C167:C173)</f>
        <v>6924</v>
      </c>
    </row>
    <row r="167" spans="1:3">
      <c r="A167" s="258">
        <v>2080801</v>
      </c>
      <c r="B167" s="316" t="s">
        <v>224</v>
      </c>
      <c r="C167" s="322">
        <v>364</v>
      </c>
    </row>
    <row r="168" spans="1:3">
      <c r="A168" s="258">
        <v>2080802</v>
      </c>
      <c r="B168" s="316" t="s">
        <v>225</v>
      </c>
      <c r="C168" s="322">
        <v>1078</v>
      </c>
    </row>
    <row r="169" spans="1:3">
      <c r="A169" s="258">
        <v>2080803</v>
      </c>
      <c r="B169" s="316" t="s">
        <v>226</v>
      </c>
      <c r="C169" s="322">
        <v>3149</v>
      </c>
    </row>
    <row r="170" spans="1:3">
      <c r="A170" s="258">
        <v>2080805</v>
      </c>
      <c r="B170" s="316" t="s">
        <v>227</v>
      </c>
      <c r="C170" s="322">
        <v>619</v>
      </c>
    </row>
    <row r="171" spans="1:3">
      <c r="A171" s="258">
        <v>2080807</v>
      </c>
      <c r="B171" s="316" t="s">
        <v>228</v>
      </c>
      <c r="C171" s="322">
        <v>126</v>
      </c>
    </row>
    <row r="172" spans="1:3">
      <c r="A172" s="258">
        <v>2080808</v>
      </c>
      <c r="B172" s="316" t="s">
        <v>229</v>
      </c>
      <c r="C172" s="322">
        <v>4</v>
      </c>
    </row>
    <row r="173" spans="1:3">
      <c r="A173" s="258">
        <v>2080899</v>
      </c>
      <c r="B173" s="316" t="s">
        <v>230</v>
      </c>
      <c r="C173" s="322">
        <f>1353+231</f>
        <v>1584</v>
      </c>
    </row>
    <row r="174" spans="1:3">
      <c r="A174" s="258">
        <v>20809</v>
      </c>
      <c r="B174" s="316" t="s">
        <v>231</v>
      </c>
      <c r="C174" s="283">
        <f>SUM(C175:C180)</f>
        <v>2672</v>
      </c>
    </row>
    <row r="175" spans="1:3">
      <c r="A175" s="258">
        <v>2080901</v>
      </c>
      <c r="B175" s="316" t="s">
        <v>232</v>
      </c>
      <c r="C175" s="322">
        <v>1884</v>
      </c>
    </row>
    <row r="176" spans="1:3">
      <c r="A176" s="258">
        <v>2080902</v>
      </c>
      <c r="B176" s="316" t="s">
        <v>233</v>
      </c>
      <c r="C176" s="322">
        <v>386</v>
      </c>
    </row>
    <row r="177" spans="1:3">
      <c r="A177" s="258">
        <v>2080903</v>
      </c>
      <c r="B177" s="316" t="s">
        <v>234</v>
      </c>
      <c r="C177" s="322">
        <v>114</v>
      </c>
    </row>
    <row r="178" spans="1:3">
      <c r="A178" s="258">
        <v>2080904</v>
      </c>
      <c r="B178" s="316" t="s">
        <v>235</v>
      </c>
      <c r="C178" s="322">
        <v>7</v>
      </c>
    </row>
    <row r="179" spans="1:3">
      <c r="A179" s="258">
        <v>2080905</v>
      </c>
      <c r="B179" s="316" t="s">
        <v>236</v>
      </c>
      <c r="C179" s="322">
        <v>181</v>
      </c>
    </row>
    <row r="180" spans="1:3">
      <c r="A180" s="258">
        <v>2080999</v>
      </c>
      <c r="B180" s="316" t="s">
        <v>237</v>
      </c>
      <c r="C180" s="322">
        <f>20+80</f>
        <v>100</v>
      </c>
    </row>
    <row r="181" spans="1:3">
      <c r="A181" s="258">
        <v>20810</v>
      </c>
      <c r="B181" s="316" t="s">
        <v>238</v>
      </c>
      <c r="C181" s="283">
        <f>SUM(C182:C186)</f>
        <v>2533</v>
      </c>
    </row>
    <row r="182" spans="1:3">
      <c r="A182" s="258">
        <v>2081001</v>
      </c>
      <c r="B182" s="316" t="s">
        <v>239</v>
      </c>
      <c r="C182" s="322">
        <v>103</v>
      </c>
    </row>
    <row r="183" spans="1:3">
      <c r="A183" s="258">
        <v>2081002</v>
      </c>
      <c r="B183" s="316" t="s">
        <v>240</v>
      </c>
      <c r="C183" s="322">
        <v>1030</v>
      </c>
    </row>
    <row r="184" spans="1:3">
      <c r="A184" s="258">
        <v>2081004</v>
      </c>
      <c r="B184" s="316" t="s">
        <v>241</v>
      </c>
      <c r="C184" s="322">
        <v>717</v>
      </c>
    </row>
    <row r="185" spans="1:3">
      <c r="A185" s="258">
        <v>2081005</v>
      </c>
      <c r="B185" s="316" t="s">
        <v>242</v>
      </c>
      <c r="C185" s="322">
        <v>532</v>
      </c>
    </row>
    <row r="186" spans="1:3">
      <c r="A186" s="258">
        <v>2081006</v>
      </c>
      <c r="B186" s="316" t="s">
        <v>243</v>
      </c>
      <c r="C186" s="322">
        <v>151</v>
      </c>
    </row>
    <row r="187" spans="1:3">
      <c r="A187" s="258">
        <v>20811</v>
      </c>
      <c r="B187" s="316" t="s">
        <v>244</v>
      </c>
      <c r="C187" s="283">
        <f>SUM(C188:C192)</f>
        <v>1098</v>
      </c>
    </row>
    <row r="188" spans="1:3">
      <c r="A188" s="258">
        <v>2081101</v>
      </c>
      <c r="B188" s="316" t="s">
        <v>97</v>
      </c>
      <c r="C188" s="322">
        <v>193</v>
      </c>
    </row>
    <row r="189" spans="1:3">
      <c r="A189" s="258">
        <v>2081104</v>
      </c>
      <c r="B189" s="316" t="s">
        <v>245</v>
      </c>
      <c r="C189" s="322">
        <v>20</v>
      </c>
    </row>
    <row r="190" spans="1:3">
      <c r="A190" s="258">
        <v>2081105</v>
      </c>
      <c r="B190" s="316" t="s">
        <v>246</v>
      </c>
      <c r="C190" s="322">
        <v>9</v>
      </c>
    </row>
    <row r="191" spans="1:3">
      <c r="A191" s="258">
        <v>2081107</v>
      </c>
      <c r="B191" s="316" t="s">
        <v>247</v>
      </c>
      <c r="C191" s="322">
        <v>750</v>
      </c>
    </row>
    <row r="192" spans="1:3">
      <c r="A192" s="258">
        <v>2081199</v>
      </c>
      <c r="B192" s="316" t="s">
        <v>248</v>
      </c>
      <c r="C192" s="322">
        <v>126</v>
      </c>
    </row>
    <row r="193" spans="1:3">
      <c r="A193" s="258">
        <v>20816</v>
      </c>
      <c r="B193" s="316" t="s">
        <v>249</v>
      </c>
      <c r="C193" s="283">
        <f>SUM(C194:C194)</f>
        <v>40</v>
      </c>
    </row>
    <row r="194" spans="1:3">
      <c r="A194" s="258">
        <v>2081601</v>
      </c>
      <c r="B194" s="316" t="s">
        <v>97</v>
      </c>
      <c r="C194" s="322">
        <v>40</v>
      </c>
    </row>
    <row r="195" spans="1:3">
      <c r="A195" s="258">
        <v>20819</v>
      </c>
      <c r="B195" s="316" t="s">
        <v>250</v>
      </c>
      <c r="C195" s="283">
        <f>C196+C197</f>
        <v>2225</v>
      </c>
    </row>
    <row r="196" spans="1:3">
      <c r="A196" s="258">
        <v>2081901</v>
      </c>
      <c r="B196" s="316" t="s">
        <v>251</v>
      </c>
      <c r="C196" s="322">
        <v>125</v>
      </c>
    </row>
    <row r="197" spans="1:3">
      <c r="A197" s="258">
        <v>2081902</v>
      </c>
      <c r="B197" s="316" t="s">
        <v>252</v>
      </c>
      <c r="C197" s="322">
        <v>2100</v>
      </c>
    </row>
    <row r="198" spans="1:3">
      <c r="A198" s="258">
        <v>20820</v>
      </c>
      <c r="B198" s="316" t="s">
        <v>253</v>
      </c>
      <c r="C198" s="283">
        <f>C199+C200</f>
        <v>203</v>
      </c>
    </row>
    <row r="199" spans="1:3">
      <c r="A199" s="258">
        <v>2082001</v>
      </c>
      <c r="B199" s="316" t="s">
        <v>254</v>
      </c>
      <c r="C199" s="322">
        <v>200</v>
      </c>
    </row>
    <row r="200" spans="1:3">
      <c r="A200" s="258">
        <v>2082002</v>
      </c>
      <c r="B200" s="316" t="s">
        <v>255</v>
      </c>
      <c r="C200" s="322">
        <v>3</v>
      </c>
    </row>
    <row r="201" spans="1:3">
      <c r="A201" s="258">
        <v>20821</v>
      </c>
      <c r="B201" s="316" t="s">
        <v>256</v>
      </c>
      <c r="C201" s="283">
        <f>SUM(C202:C202)</f>
        <v>3080</v>
      </c>
    </row>
    <row r="202" spans="1:3">
      <c r="A202" s="258">
        <v>2082102</v>
      </c>
      <c r="B202" s="316" t="s">
        <v>257</v>
      </c>
      <c r="C202" s="322">
        <v>3080</v>
      </c>
    </row>
    <row r="203" spans="1:3">
      <c r="A203" s="258">
        <v>20825</v>
      </c>
      <c r="B203" s="316" t="s">
        <v>258</v>
      </c>
      <c r="C203" s="283">
        <f>C204</f>
        <v>26</v>
      </c>
    </row>
    <row r="204" spans="1:3">
      <c r="A204" s="258">
        <v>2082502</v>
      </c>
      <c r="B204" s="316" t="s">
        <v>259</v>
      </c>
      <c r="C204" s="322">
        <v>26</v>
      </c>
    </row>
    <row r="205" spans="1:3">
      <c r="A205" s="258">
        <v>20826</v>
      </c>
      <c r="B205" s="316" t="s">
        <v>260</v>
      </c>
      <c r="C205" s="283">
        <f>SUM(C206:C207)</f>
        <v>17876</v>
      </c>
    </row>
    <row r="206" spans="1:3">
      <c r="A206" s="258">
        <v>2082601</v>
      </c>
      <c r="B206" s="316" t="s">
        <v>261</v>
      </c>
      <c r="C206" s="322">
        <v>669</v>
      </c>
    </row>
    <row r="207" spans="1:3">
      <c r="A207" s="258">
        <v>2082602</v>
      </c>
      <c r="B207" s="316" t="s">
        <v>262</v>
      </c>
      <c r="C207" s="322">
        <v>17207</v>
      </c>
    </row>
    <row r="208" spans="1:3">
      <c r="A208" s="258">
        <v>20828</v>
      </c>
      <c r="B208" s="332" t="s">
        <v>263</v>
      </c>
      <c r="C208" s="283">
        <f>SUM(C209:C211)</f>
        <v>526</v>
      </c>
    </row>
    <row r="209" spans="1:3">
      <c r="A209" s="258">
        <v>2082801</v>
      </c>
      <c r="B209" s="316" t="s">
        <v>97</v>
      </c>
      <c r="C209" s="322">
        <v>223</v>
      </c>
    </row>
    <row r="210" spans="1:3">
      <c r="A210" s="258">
        <v>2082804</v>
      </c>
      <c r="B210" s="316" t="s">
        <v>264</v>
      </c>
      <c r="C210" s="322">
        <v>220</v>
      </c>
    </row>
    <row r="211" spans="1:3">
      <c r="A211" s="258">
        <v>2082899</v>
      </c>
      <c r="B211" s="316" t="s">
        <v>265</v>
      </c>
      <c r="C211" s="322">
        <v>83</v>
      </c>
    </row>
    <row r="212" spans="1:3">
      <c r="A212" s="258">
        <v>20830</v>
      </c>
      <c r="B212" s="316" t="s">
        <v>266</v>
      </c>
      <c r="C212" s="283">
        <v>54</v>
      </c>
    </row>
    <row r="213" spans="1:3">
      <c r="A213" s="258">
        <v>2083001</v>
      </c>
      <c r="B213" s="316" t="s">
        <v>267</v>
      </c>
      <c r="C213" s="283">
        <v>54</v>
      </c>
    </row>
    <row r="214" spans="1:3">
      <c r="A214" s="258">
        <v>2089999</v>
      </c>
      <c r="B214" s="316" t="s">
        <v>268</v>
      </c>
      <c r="C214" s="322">
        <v>158</v>
      </c>
    </row>
    <row r="215" spans="1:3">
      <c r="A215" s="258">
        <v>210</v>
      </c>
      <c r="B215" s="316" t="s">
        <v>61</v>
      </c>
      <c r="C215" s="283">
        <f>C216+C218+C220+C223+C231+C233+C236+C240+C243+C246+C248+C250</f>
        <v>43416</v>
      </c>
    </row>
    <row r="216" spans="1:3">
      <c r="A216" s="258">
        <v>21001</v>
      </c>
      <c r="B216" s="316" t="s">
        <v>269</v>
      </c>
      <c r="C216" s="283">
        <f>SUM(C217:C217)</f>
        <v>830</v>
      </c>
    </row>
    <row r="217" spans="1:3">
      <c r="A217" s="258">
        <v>2100101</v>
      </c>
      <c r="B217" s="316" t="s">
        <v>97</v>
      </c>
      <c r="C217" s="322">
        <v>830</v>
      </c>
    </row>
    <row r="218" spans="1:3">
      <c r="A218" s="258">
        <v>21002</v>
      </c>
      <c r="B218" s="316" t="s">
        <v>270</v>
      </c>
      <c r="C218" s="283">
        <f>SUM(C219:C219)</f>
        <v>1025</v>
      </c>
    </row>
    <row r="219" spans="1:3">
      <c r="A219" s="258">
        <v>2100299</v>
      </c>
      <c r="B219" s="316" t="s">
        <v>271</v>
      </c>
      <c r="C219" s="322">
        <v>1025</v>
      </c>
    </row>
    <row r="220" spans="1:3">
      <c r="A220" s="258">
        <v>21003</v>
      </c>
      <c r="B220" s="316" t="s">
        <v>272</v>
      </c>
      <c r="C220" s="283">
        <f>+C221+C222</f>
        <v>2925</v>
      </c>
    </row>
    <row r="221" spans="1:3">
      <c r="A221" s="258">
        <v>2100302</v>
      </c>
      <c r="B221" s="316" t="s">
        <v>273</v>
      </c>
      <c r="C221" s="322">
        <v>2530</v>
      </c>
    </row>
    <row r="222" spans="1:3">
      <c r="A222" s="258">
        <v>2100399</v>
      </c>
      <c r="B222" s="316" t="s">
        <v>274</v>
      </c>
      <c r="C222" s="322">
        <v>395</v>
      </c>
    </row>
    <row r="223" spans="1:3">
      <c r="A223" s="258">
        <v>21004</v>
      </c>
      <c r="B223" s="316" t="s">
        <v>275</v>
      </c>
      <c r="C223" s="283">
        <f>SUM(C224:C230)</f>
        <v>8923</v>
      </c>
    </row>
    <row r="224" spans="1:3">
      <c r="A224" s="258">
        <v>2100401</v>
      </c>
      <c r="B224" s="316" t="s">
        <v>276</v>
      </c>
      <c r="C224" s="322">
        <v>493</v>
      </c>
    </row>
    <row r="225" spans="1:3">
      <c r="A225" s="258">
        <v>2100402</v>
      </c>
      <c r="B225" s="316" t="s">
        <v>277</v>
      </c>
      <c r="C225" s="322">
        <v>91</v>
      </c>
    </row>
    <row r="226" spans="1:3">
      <c r="A226" s="258">
        <v>2100403</v>
      </c>
      <c r="B226" s="316" t="s">
        <v>278</v>
      </c>
      <c r="C226" s="322">
        <v>312</v>
      </c>
    </row>
    <row r="227" spans="1:3">
      <c r="A227" s="258">
        <v>2100408</v>
      </c>
      <c r="B227" s="316" t="s">
        <v>279</v>
      </c>
      <c r="C227" s="322">
        <v>3612</v>
      </c>
    </row>
    <row r="228" spans="1:3">
      <c r="A228" s="258">
        <v>2100409</v>
      </c>
      <c r="B228" s="316" t="s">
        <v>280</v>
      </c>
      <c r="C228" s="322">
        <v>49</v>
      </c>
    </row>
    <row r="229" spans="1:3">
      <c r="A229" s="258">
        <v>2100410</v>
      </c>
      <c r="B229" s="316" t="s">
        <v>281</v>
      </c>
      <c r="C229" s="322">
        <v>4268</v>
      </c>
    </row>
    <row r="230" spans="1:3">
      <c r="A230" s="258">
        <v>2100499</v>
      </c>
      <c r="B230" s="316" t="s">
        <v>282</v>
      </c>
      <c r="C230" s="283">
        <v>98</v>
      </c>
    </row>
    <row r="231" spans="1:3">
      <c r="A231" s="258">
        <v>21006</v>
      </c>
      <c r="B231" s="316" t="s">
        <v>283</v>
      </c>
      <c r="C231" s="283">
        <f>+C232</f>
        <v>125</v>
      </c>
    </row>
    <row r="232" spans="1:3">
      <c r="A232" s="258">
        <v>2100699</v>
      </c>
      <c r="B232" s="316" t="s">
        <v>284</v>
      </c>
      <c r="C232" s="322">
        <v>125</v>
      </c>
    </row>
    <row r="233" spans="1:3">
      <c r="A233" s="258">
        <v>21007</v>
      </c>
      <c r="B233" s="316" t="s">
        <v>285</v>
      </c>
      <c r="C233" s="283">
        <f>C234+C235</f>
        <v>6935</v>
      </c>
    </row>
    <row r="234" spans="1:3">
      <c r="A234" s="258">
        <v>2100716</v>
      </c>
      <c r="B234" s="316" t="s">
        <v>286</v>
      </c>
      <c r="C234" s="322">
        <v>130</v>
      </c>
    </row>
    <row r="235" spans="1:3">
      <c r="A235" s="258">
        <v>2100717</v>
      </c>
      <c r="B235" s="316" t="s">
        <v>287</v>
      </c>
      <c r="C235" s="322">
        <v>6805</v>
      </c>
    </row>
    <row r="236" spans="1:3">
      <c r="A236" s="258">
        <v>21011</v>
      </c>
      <c r="B236" s="316" t="s">
        <v>288</v>
      </c>
      <c r="C236" s="283">
        <f>SUM(C237:C239)</f>
        <v>14640</v>
      </c>
    </row>
    <row r="237" spans="1:3">
      <c r="A237" s="258">
        <v>2101101</v>
      </c>
      <c r="B237" s="316" t="s">
        <v>289</v>
      </c>
      <c r="C237" s="322">
        <v>3167</v>
      </c>
    </row>
    <row r="238" spans="1:3">
      <c r="A238" s="258">
        <v>2101102</v>
      </c>
      <c r="B238" s="316" t="s">
        <v>290</v>
      </c>
      <c r="C238" s="322">
        <v>3248</v>
      </c>
    </row>
    <row r="239" spans="1:3">
      <c r="A239" s="258">
        <v>2101103</v>
      </c>
      <c r="B239" s="316" t="s">
        <v>291</v>
      </c>
      <c r="C239" s="322">
        <v>8225</v>
      </c>
    </row>
    <row r="240" spans="1:3">
      <c r="A240" s="258">
        <v>21012</v>
      </c>
      <c r="B240" s="316" t="s">
        <v>292</v>
      </c>
      <c r="C240" s="283">
        <f>+C241+C242</f>
        <v>5870</v>
      </c>
    </row>
    <row r="241" spans="1:3">
      <c r="A241" s="258">
        <v>2101202</v>
      </c>
      <c r="B241" s="316" t="s">
        <v>293</v>
      </c>
      <c r="C241" s="322">
        <v>4180</v>
      </c>
    </row>
    <row r="242" spans="1:3">
      <c r="A242" s="258">
        <v>2101299</v>
      </c>
      <c r="B242" s="316" t="s">
        <v>294</v>
      </c>
      <c r="C242" s="322">
        <v>1690</v>
      </c>
    </row>
    <row r="243" spans="1:3">
      <c r="A243" s="258">
        <v>21013</v>
      </c>
      <c r="B243" s="316" t="s">
        <v>295</v>
      </c>
      <c r="C243" s="283">
        <f>C244+C245</f>
        <v>758</v>
      </c>
    </row>
    <row r="244" spans="1:3">
      <c r="A244" s="258">
        <v>2101301</v>
      </c>
      <c r="B244" s="316" t="s">
        <v>296</v>
      </c>
      <c r="C244" s="322">
        <v>739</v>
      </c>
    </row>
    <row r="245" spans="1:3">
      <c r="A245" s="258">
        <v>2101302</v>
      </c>
      <c r="B245" s="316" t="s">
        <v>297</v>
      </c>
      <c r="C245" s="322">
        <v>19</v>
      </c>
    </row>
    <row r="246" spans="1:3">
      <c r="A246" s="258">
        <v>21014</v>
      </c>
      <c r="B246" s="316" t="s">
        <v>298</v>
      </c>
      <c r="C246" s="283">
        <f>C247</f>
        <v>393</v>
      </c>
    </row>
    <row r="247" spans="1:3">
      <c r="A247" s="258">
        <v>2101401</v>
      </c>
      <c r="B247" s="316" t="s">
        <v>299</v>
      </c>
      <c r="C247" s="322">
        <v>393</v>
      </c>
    </row>
    <row r="248" spans="1:3">
      <c r="A248" s="258">
        <v>21015</v>
      </c>
      <c r="B248" s="316" t="s">
        <v>300</v>
      </c>
      <c r="C248" s="283">
        <f>SUM(C249:C249)</f>
        <v>462</v>
      </c>
    </row>
    <row r="249" spans="1:3">
      <c r="A249" s="258">
        <v>2101501</v>
      </c>
      <c r="B249" s="316" t="s">
        <v>97</v>
      </c>
      <c r="C249" s="322">
        <v>462</v>
      </c>
    </row>
    <row r="250" spans="1:3">
      <c r="A250" s="258">
        <v>21099</v>
      </c>
      <c r="B250" s="333" t="s">
        <v>301</v>
      </c>
      <c r="C250" s="322">
        <v>530</v>
      </c>
    </row>
    <row r="251" spans="1:3">
      <c r="A251" s="258">
        <v>211</v>
      </c>
      <c r="B251" s="333" t="s">
        <v>62</v>
      </c>
      <c r="C251" s="283">
        <f>+C252+C255+C256</f>
        <v>26949</v>
      </c>
    </row>
    <row r="252" spans="1:3">
      <c r="A252" s="258">
        <v>21103</v>
      </c>
      <c r="B252" s="333" t="s">
        <v>302</v>
      </c>
      <c r="C252" s="283">
        <f>SUM(C253:C254)</f>
        <v>21667</v>
      </c>
    </row>
    <row r="253" spans="1:3">
      <c r="A253" s="258">
        <v>2110301</v>
      </c>
      <c r="B253" s="333" t="s">
        <v>303</v>
      </c>
      <c r="C253" s="322">
        <v>9942</v>
      </c>
    </row>
    <row r="254" spans="1:3">
      <c r="A254" s="258">
        <v>2110399</v>
      </c>
      <c r="B254" s="333" t="s">
        <v>304</v>
      </c>
      <c r="C254" s="334">
        <v>11725</v>
      </c>
    </row>
    <row r="255" spans="1:3">
      <c r="A255" s="258">
        <v>21110</v>
      </c>
      <c r="B255" s="333" t="s">
        <v>305</v>
      </c>
      <c r="C255" s="322">
        <v>150</v>
      </c>
    </row>
    <row r="256" spans="1:3">
      <c r="A256" s="258">
        <v>21111</v>
      </c>
      <c r="B256" s="333" t="s">
        <v>306</v>
      </c>
      <c r="C256" s="283">
        <f>SUM(C257:C259)</f>
        <v>5132</v>
      </c>
    </row>
    <row r="257" spans="1:3">
      <c r="A257" s="258">
        <v>2111101</v>
      </c>
      <c r="B257" s="333" t="s">
        <v>307</v>
      </c>
      <c r="C257" s="322">
        <v>643</v>
      </c>
    </row>
    <row r="258" spans="1:3">
      <c r="A258" s="258">
        <v>2111103</v>
      </c>
      <c r="B258" s="333" t="s">
        <v>308</v>
      </c>
      <c r="C258" s="322">
        <v>4429</v>
      </c>
    </row>
    <row r="259" spans="1:3">
      <c r="A259" s="258">
        <v>2111199</v>
      </c>
      <c r="B259" s="333" t="s">
        <v>309</v>
      </c>
      <c r="C259" s="283">
        <v>60</v>
      </c>
    </row>
    <row r="260" spans="1:3">
      <c r="A260" s="258">
        <v>212</v>
      </c>
      <c r="B260" s="333" t="s">
        <v>63</v>
      </c>
      <c r="C260" s="283">
        <f>C261+C265+C266+C269+C270</f>
        <v>10464</v>
      </c>
    </row>
    <row r="261" spans="1:3">
      <c r="A261" s="258">
        <v>21201</v>
      </c>
      <c r="B261" s="333" t="s">
        <v>310</v>
      </c>
      <c r="C261" s="283">
        <f>SUM(C262:C264)</f>
        <v>2027</v>
      </c>
    </row>
    <row r="262" spans="1:3">
      <c r="A262" s="258">
        <v>2120101</v>
      </c>
      <c r="B262" s="333" t="s">
        <v>97</v>
      </c>
      <c r="C262" s="322">
        <v>1912</v>
      </c>
    </row>
    <row r="263" spans="1:3">
      <c r="A263" s="258">
        <v>2120104</v>
      </c>
      <c r="B263" s="333" t="s">
        <v>311</v>
      </c>
      <c r="C263" s="322">
        <v>99</v>
      </c>
    </row>
    <row r="264" spans="1:3">
      <c r="A264" s="258">
        <v>2120199</v>
      </c>
      <c r="B264" s="333" t="s">
        <v>312</v>
      </c>
      <c r="C264" s="322">
        <v>16</v>
      </c>
    </row>
    <row r="265" spans="1:3">
      <c r="A265" s="258">
        <v>21202</v>
      </c>
      <c r="B265" s="333" t="s">
        <v>313</v>
      </c>
      <c r="C265" s="322">
        <v>210</v>
      </c>
    </row>
    <row r="266" spans="1:3">
      <c r="A266" s="258">
        <v>21203</v>
      </c>
      <c r="B266" s="333" t="s">
        <v>314</v>
      </c>
      <c r="C266" s="283">
        <f>C267+C268</f>
        <v>3163</v>
      </c>
    </row>
    <row r="267" spans="1:3">
      <c r="A267" s="258">
        <v>2120303</v>
      </c>
      <c r="B267" s="333" t="s">
        <v>315</v>
      </c>
      <c r="C267" s="322">
        <v>743</v>
      </c>
    </row>
    <row r="268" spans="1:3">
      <c r="A268" s="258">
        <v>2120399</v>
      </c>
      <c r="B268" s="333" t="s">
        <v>316</v>
      </c>
      <c r="C268" s="322">
        <v>2420</v>
      </c>
    </row>
    <row r="269" spans="1:3">
      <c r="A269" s="258">
        <v>21205</v>
      </c>
      <c r="B269" s="333" t="s">
        <v>317</v>
      </c>
      <c r="C269" s="322">
        <v>4886</v>
      </c>
    </row>
    <row r="270" spans="1:3">
      <c r="A270" s="258">
        <v>21299</v>
      </c>
      <c r="B270" s="333" t="s">
        <v>318</v>
      </c>
      <c r="C270" s="322">
        <v>178</v>
      </c>
    </row>
    <row r="271" spans="1:3">
      <c r="A271" s="258">
        <v>213</v>
      </c>
      <c r="B271" s="333" t="s">
        <v>66</v>
      </c>
      <c r="C271" s="283">
        <f>C272+C286+C293+C306+C311+C314+C318</f>
        <v>62450</v>
      </c>
    </row>
    <row r="272" spans="1:3">
      <c r="A272" s="258">
        <v>21301</v>
      </c>
      <c r="B272" s="333" t="s">
        <v>319</v>
      </c>
      <c r="C272" s="283">
        <f>SUM(C273:C285)</f>
        <v>25274</v>
      </c>
    </row>
    <row r="273" spans="1:3">
      <c r="A273" s="258">
        <v>2130101</v>
      </c>
      <c r="B273" s="333" t="s">
        <v>97</v>
      </c>
      <c r="C273" s="322">
        <v>3349</v>
      </c>
    </row>
    <row r="274" spans="1:3">
      <c r="A274" s="258">
        <v>2130104</v>
      </c>
      <c r="B274" s="333" t="s">
        <v>119</v>
      </c>
      <c r="C274" s="322">
        <v>496</v>
      </c>
    </row>
    <row r="275" spans="1:3">
      <c r="A275" s="258">
        <v>2130108</v>
      </c>
      <c r="B275" s="333" t="s">
        <v>320</v>
      </c>
      <c r="C275" s="322">
        <v>1055</v>
      </c>
    </row>
    <row r="276" spans="1:3">
      <c r="A276" s="258">
        <v>2130109</v>
      </c>
      <c r="B276" s="333" t="s">
        <v>321</v>
      </c>
      <c r="C276" s="322">
        <v>105</v>
      </c>
    </row>
    <row r="277" spans="1:3">
      <c r="A277" s="258">
        <v>2130110</v>
      </c>
      <c r="B277" s="333" t="s">
        <v>322</v>
      </c>
      <c r="C277" s="322">
        <v>117</v>
      </c>
    </row>
    <row r="278" spans="1:3">
      <c r="A278" s="258">
        <v>2130111</v>
      </c>
      <c r="B278" s="333" t="s">
        <v>323</v>
      </c>
      <c r="C278" s="322">
        <v>700</v>
      </c>
    </row>
    <row r="279" spans="1:3">
      <c r="A279" s="258">
        <v>2130112</v>
      </c>
      <c r="B279" s="333" t="s">
        <v>324</v>
      </c>
      <c r="C279" s="322">
        <v>46</v>
      </c>
    </row>
    <row r="280" spans="1:3">
      <c r="A280" s="258">
        <v>2130122</v>
      </c>
      <c r="B280" s="333" t="s">
        <v>325</v>
      </c>
      <c r="C280" s="322">
        <v>7653</v>
      </c>
    </row>
    <row r="281" spans="1:3">
      <c r="A281" s="258">
        <v>2130126</v>
      </c>
      <c r="B281" s="333" t="s">
        <v>326</v>
      </c>
      <c r="C281" s="322">
        <v>696</v>
      </c>
    </row>
    <row r="282" spans="1:3">
      <c r="A282" s="258">
        <v>2130135</v>
      </c>
      <c r="B282" s="333" t="s">
        <v>327</v>
      </c>
      <c r="C282" s="322">
        <v>10</v>
      </c>
    </row>
    <row r="283" spans="1:3">
      <c r="A283" s="258">
        <v>2130148</v>
      </c>
      <c r="B283" s="333" t="s">
        <v>328</v>
      </c>
      <c r="C283" s="322">
        <v>1189</v>
      </c>
    </row>
    <row r="284" spans="1:3">
      <c r="A284" s="258">
        <v>2130153</v>
      </c>
      <c r="B284" s="333" t="s">
        <v>329</v>
      </c>
      <c r="C284" s="322">
        <v>1232</v>
      </c>
    </row>
    <row r="285" spans="1:3">
      <c r="A285" s="258">
        <v>2130199</v>
      </c>
      <c r="B285" s="333" t="s">
        <v>330</v>
      </c>
      <c r="C285" s="322">
        <f>852+7774</f>
        <v>8626</v>
      </c>
    </row>
    <row r="286" spans="1:3">
      <c r="A286" s="258">
        <v>21302</v>
      </c>
      <c r="B286" s="333" t="s">
        <v>331</v>
      </c>
      <c r="C286" s="283">
        <f>SUM(C287:C292)</f>
        <v>3466</v>
      </c>
    </row>
    <row r="287" spans="1:3">
      <c r="A287" s="258">
        <v>2130205</v>
      </c>
      <c r="B287" s="333" t="s">
        <v>332</v>
      </c>
      <c r="C287" s="322">
        <v>2372</v>
      </c>
    </row>
    <row r="288" spans="1:3">
      <c r="A288" s="258">
        <v>2130207</v>
      </c>
      <c r="B288" s="333" t="s">
        <v>333</v>
      </c>
      <c r="C288" s="322">
        <v>20</v>
      </c>
    </row>
    <row r="289" spans="1:3">
      <c r="A289" s="258">
        <v>2130211</v>
      </c>
      <c r="B289" s="333" t="s">
        <v>334</v>
      </c>
      <c r="C289" s="322">
        <v>147</v>
      </c>
    </row>
    <row r="290" spans="1:3">
      <c r="A290" s="258">
        <v>2130212</v>
      </c>
      <c r="B290" s="333" t="s">
        <v>335</v>
      </c>
      <c r="C290" s="322">
        <v>100</v>
      </c>
    </row>
    <row r="291" spans="1:3">
      <c r="A291" s="258">
        <v>2130234</v>
      </c>
      <c r="B291" s="333" t="s">
        <v>336</v>
      </c>
      <c r="C291" s="322">
        <v>10</v>
      </c>
    </row>
    <row r="292" spans="1:3">
      <c r="A292" s="258">
        <v>2130299</v>
      </c>
      <c r="B292" s="333" t="s">
        <v>337</v>
      </c>
      <c r="C292" s="322">
        <f>199+618</f>
        <v>817</v>
      </c>
    </row>
    <row r="293" spans="1:3">
      <c r="A293" s="258">
        <v>21303</v>
      </c>
      <c r="B293" s="333" t="s">
        <v>338</v>
      </c>
      <c r="C293" s="283">
        <f>SUM(C294:C305)</f>
        <v>8939</v>
      </c>
    </row>
    <row r="294" spans="1:3">
      <c r="A294" s="258">
        <v>2130301</v>
      </c>
      <c r="B294" s="333" t="s">
        <v>97</v>
      </c>
      <c r="C294" s="322">
        <v>914</v>
      </c>
    </row>
    <row r="295" spans="1:3">
      <c r="A295" s="258">
        <v>2130304</v>
      </c>
      <c r="B295" s="333" t="s">
        <v>339</v>
      </c>
      <c r="C295" s="322">
        <v>390</v>
      </c>
    </row>
    <row r="296" spans="1:3">
      <c r="A296" s="258">
        <v>2130305</v>
      </c>
      <c r="B296" s="333" t="s">
        <v>340</v>
      </c>
      <c r="C296" s="322">
        <v>1139</v>
      </c>
    </row>
    <row r="297" spans="1:3">
      <c r="A297" s="258">
        <v>2130306</v>
      </c>
      <c r="B297" s="333" t="s">
        <v>341</v>
      </c>
      <c r="C297" s="322">
        <v>5</v>
      </c>
    </row>
    <row r="298" spans="1:3">
      <c r="A298" s="258">
        <v>2130309</v>
      </c>
      <c r="B298" s="333" t="s">
        <v>342</v>
      </c>
      <c r="C298" s="322">
        <v>20</v>
      </c>
    </row>
    <row r="299" spans="1:3">
      <c r="A299" s="258">
        <v>2130311</v>
      </c>
      <c r="B299" s="333" t="s">
        <v>343</v>
      </c>
      <c r="C299" s="322">
        <v>66</v>
      </c>
    </row>
    <row r="300" spans="1:3">
      <c r="A300" s="258">
        <v>2130314</v>
      </c>
      <c r="B300" s="333" t="s">
        <v>344</v>
      </c>
      <c r="C300" s="322">
        <v>15</v>
      </c>
    </row>
    <row r="301" spans="1:3">
      <c r="A301" s="258">
        <v>2130316</v>
      </c>
      <c r="B301" s="333" t="s">
        <v>345</v>
      </c>
      <c r="C301" s="322">
        <v>520</v>
      </c>
    </row>
    <row r="302" spans="1:3">
      <c r="A302" s="258">
        <v>2130319</v>
      </c>
      <c r="B302" s="333" t="s">
        <v>346</v>
      </c>
      <c r="C302" s="322">
        <v>1000</v>
      </c>
    </row>
    <row r="303" spans="1:3">
      <c r="A303" s="258">
        <v>2130321</v>
      </c>
      <c r="B303" s="333" t="s">
        <v>347</v>
      </c>
      <c r="C303" s="322">
        <v>231</v>
      </c>
    </row>
    <row r="304" spans="1:3">
      <c r="A304" s="258">
        <v>2130335</v>
      </c>
      <c r="B304" s="333" t="s">
        <v>348</v>
      </c>
      <c r="C304" s="322">
        <v>530</v>
      </c>
    </row>
    <row r="305" spans="1:3">
      <c r="A305" s="258">
        <v>2130399</v>
      </c>
      <c r="B305" s="333" t="s">
        <v>349</v>
      </c>
      <c r="C305" s="283">
        <f>3687+422</f>
        <v>4109</v>
      </c>
    </row>
    <row r="306" spans="1:3">
      <c r="A306" s="258">
        <v>21305</v>
      </c>
      <c r="B306" s="333" t="s">
        <v>350</v>
      </c>
      <c r="C306" s="283">
        <f>SUM(C307:C310)</f>
        <v>752</v>
      </c>
    </row>
    <row r="307" spans="1:3">
      <c r="A307" s="258">
        <v>2130501</v>
      </c>
      <c r="B307" s="333" t="s">
        <v>97</v>
      </c>
      <c r="C307" s="322">
        <v>26</v>
      </c>
    </row>
    <row r="308" spans="1:3">
      <c r="A308" s="258">
        <v>2130504</v>
      </c>
      <c r="B308" s="333" t="s">
        <v>351</v>
      </c>
      <c r="C308" s="322">
        <v>120</v>
      </c>
    </row>
    <row r="309" spans="1:3">
      <c r="A309" s="258">
        <v>2130507</v>
      </c>
      <c r="B309" s="333" t="s">
        <v>352</v>
      </c>
      <c r="C309" s="322">
        <v>3</v>
      </c>
    </row>
    <row r="310" spans="1:3">
      <c r="A310" s="258">
        <v>2130599</v>
      </c>
      <c r="B310" s="333" t="s">
        <v>353</v>
      </c>
      <c r="C310" s="322">
        <v>603</v>
      </c>
    </row>
    <row r="311" spans="1:3">
      <c r="A311" s="258">
        <v>21307</v>
      </c>
      <c r="B311" s="333" t="s">
        <v>354</v>
      </c>
      <c r="C311" s="283">
        <f>SUM(C312:C313)</f>
        <v>13793</v>
      </c>
    </row>
    <row r="312" spans="1:3">
      <c r="A312" s="258">
        <v>2130705</v>
      </c>
      <c r="B312" s="333" t="s">
        <v>355</v>
      </c>
      <c r="C312" s="322">
        <v>9847</v>
      </c>
    </row>
    <row r="313" spans="1:3">
      <c r="A313" s="258">
        <v>2130799</v>
      </c>
      <c r="B313" s="333" t="s">
        <v>356</v>
      </c>
      <c r="C313" s="322">
        <f>2628+1318</f>
        <v>3946</v>
      </c>
    </row>
    <row r="314" spans="1:3">
      <c r="A314" s="258">
        <v>21308</v>
      </c>
      <c r="B314" s="333" t="s">
        <v>357</v>
      </c>
      <c r="C314" s="283">
        <f>SUM(C315:C317)</f>
        <v>10026</v>
      </c>
    </row>
    <row r="315" spans="1:3">
      <c r="A315" s="258">
        <v>2130803</v>
      </c>
      <c r="B315" s="333" t="s">
        <v>358</v>
      </c>
      <c r="C315" s="322">
        <v>9321</v>
      </c>
    </row>
    <row r="316" spans="1:3">
      <c r="A316" s="258">
        <v>2130804</v>
      </c>
      <c r="B316" s="333" t="s">
        <v>359</v>
      </c>
      <c r="C316" s="322">
        <v>661</v>
      </c>
    </row>
    <row r="317" spans="1:3">
      <c r="A317" s="258">
        <v>2130899</v>
      </c>
      <c r="B317" s="333" t="s">
        <v>360</v>
      </c>
      <c r="C317" s="283">
        <v>44</v>
      </c>
    </row>
    <row r="318" spans="1:3">
      <c r="A318" s="258">
        <v>21399</v>
      </c>
      <c r="B318" s="333" t="s">
        <v>361</v>
      </c>
      <c r="C318" s="283">
        <v>200</v>
      </c>
    </row>
    <row r="319" spans="1:3">
      <c r="A319" s="258">
        <v>2139999</v>
      </c>
      <c r="B319" s="333" t="s">
        <v>362</v>
      </c>
      <c r="C319" s="283">
        <v>200</v>
      </c>
    </row>
    <row r="320" spans="1:3">
      <c r="A320" s="258">
        <v>214</v>
      </c>
      <c r="B320" s="333" t="s">
        <v>69</v>
      </c>
      <c r="C320" s="283">
        <f>C321+C329</f>
        <v>7521</v>
      </c>
    </row>
    <row r="321" spans="1:3">
      <c r="A321" s="258">
        <v>21401</v>
      </c>
      <c r="B321" s="333" t="s">
        <v>363</v>
      </c>
      <c r="C321" s="283">
        <f>SUM(C322:C328)</f>
        <v>7402</v>
      </c>
    </row>
    <row r="322" spans="1:3">
      <c r="A322" s="258">
        <v>2140101</v>
      </c>
      <c r="B322" s="333" t="s">
        <v>97</v>
      </c>
      <c r="C322" s="322">
        <v>1631</v>
      </c>
    </row>
    <row r="323" spans="1:3">
      <c r="A323" s="258">
        <v>2140104</v>
      </c>
      <c r="B323" s="333" t="s">
        <v>364</v>
      </c>
      <c r="C323" s="322">
        <v>646</v>
      </c>
    </row>
    <row r="324" spans="1:3">
      <c r="A324" s="258">
        <v>2140106</v>
      </c>
      <c r="B324" s="333" t="s">
        <v>365</v>
      </c>
      <c r="C324" s="322">
        <v>4354</v>
      </c>
    </row>
    <row r="325" spans="1:3">
      <c r="A325" s="258">
        <v>2140109</v>
      </c>
      <c r="B325" s="333" t="s">
        <v>366</v>
      </c>
      <c r="C325" s="322">
        <v>30</v>
      </c>
    </row>
    <row r="326" spans="1:3">
      <c r="A326" s="258">
        <v>2140110</v>
      </c>
      <c r="B326" s="333" t="s">
        <v>367</v>
      </c>
      <c r="C326" s="322">
        <v>230</v>
      </c>
    </row>
    <row r="327" spans="1:3">
      <c r="A327" s="258">
        <v>2140112</v>
      </c>
      <c r="B327" s="333" t="s">
        <v>368</v>
      </c>
      <c r="C327" s="322">
        <v>130</v>
      </c>
    </row>
    <row r="328" spans="1:3">
      <c r="A328" s="258">
        <v>2140199</v>
      </c>
      <c r="B328" s="333" t="s">
        <v>369</v>
      </c>
      <c r="C328" s="283">
        <v>381</v>
      </c>
    </row>
    <row r="329" spans="1:3">
      <c r="A329" s="258">
        <v>21406</v>
      </c>
      <c r="B329" s="333" t="s">
        <v>370</v>
      </c>
      <c r="C329" s="283">
        <f>SUM(C330:C330)</f>
        <v>119</v>
      </c>
    </row>
    <row r="330" spans="1:3">
      <c r="A330" s="258">
        <v>2140602</v>
      </c>
      <c r="B330" s="333" t="s">
        <v>371</v>
      </c>
      <c r="C330" s="322">
        <v>119</v>
      </c>
    </row>
    <row r="331" spans="1:3">
      <c r="A331" s="258">
        <v>215</v>
      </c>
      <c r="B331" s="333" t="s">
        <v>372</v>
      </c>
      <c r="C331" s="283">
        <f>+C332+C336+C338</f>
        <v>878</v>
      </c>
    </row>
    <row r="332" spans="1:3">
      <c r="A332" s="258">
        <v>21505</v>
      </c>
      <c r="B332" s="333" t="s">
        <v>373</v>
      </c>
      <c r="C332" s="283">
        <f>SUM(C333:C335)</f>
        <v>771</v>
      </c>
    </row>
    <row r="333" spans="1:3">
      <c r="A333" s="258">
        <v>2150501</v>
      </c>
      <c r="B333" s="333" t="s">
        <v>97</v>
      </c>
      <c r="C333" s="322">
        <v>518</v>
      </c>
    </row>
    <row r="334" spans="1:3">
      <c r="A334" s="258">
        <v>2150502</v>
      </c>
      <c r="B334" s="333" t="s">
        <v>117</v>
      </c>
      <c r="C334" s="322">
        <v>209</v>
      </c>
    </row>
    <row r="335" spans="1:3">
      <c r="A335" s="258">
        <v>2150517</v>
      </c>
      <c r="B335" s="333" t="s">
        <v>374</v>
      </c>
      <c r="C335" s="322">
        <v>44</v>
      </c>
    </row>
    <row r="336" spans="1:3">
      <c r="A336" s="258">
        <v>21507</v>
      </c>
      <c r="B336" s="333" t="s">
        <v>375</v>
      </c>
      <c r="C336" s="283">
        <f>SUM(C337:C337)</f>
        <v>57</v>
      </c>
    </row>
    <row r="337" spans="1:3">
      <c r="A337" s="258">
        <v>2150799</v>
      </c>
      <c r="B337" s="333" t="s">
        <v>376</v>
      </c>
      <c r="C337" s="283">
        <v>57</v>
      </c>
    </row>
    <row r="338" spans="1:3">
      <c r="A338" s="258">
        <v>21508</v>
      </c>
      <c r="B338" s="333" t="s">
        <v>377</v>
      </c>
      <c r="C338" s="283">
        <f>SUM(C339:C339)</f>
        <v>50</v>
      </c>
    </row>
    <row r="339" spans="1:3">
      <c r="A339" s="258">
        <v>2150899</v>
      </c>
      <c r="B339" s="333" t="s">
        <v>378</v>
      </c>
      <c r="C339" s="283">
        <v>50</v>
      </c>
    </row>
    <row r="340" spans="1:3">
      <c r="A340" s="258">
        <v>216</v>
      </c>
      <c r="B340" s="333" t="s">
        <v>73</v>
      </c>
      <c r="C340" s="283">
        <f>C341+C343</f>
        <v>1681</v>
      </c>
    </row>
    <row r="341" spans="1:3">
      <c r="A341" s="258">
        <v>21602</v>
      </c>
      <c r="B341" s="333" t="s">
        <v>379</v>
      </c>
      <c r="C341" s="283">
        <f>SUM(C342:C342)</f>
        <v>103</v>
      </c>
    </row>
    <row r="342" spans="1:3">
      <c r="A342" s="258">
        <v>2160250</v>
      </c>
      <c r="B342" s="333" t="s">
        <v>119</v>
      </c>
      <c r="C342" s="322">
        <v>103</v>
      </c>
    </row>
    <row r="343" spans="1:3">
      <c r="A343" s="258">
        <v>21699</v>
      </c>
      <c r="B343" s="333" t="s">
        <v>380</v>
      </c>
      <c r="C343" s="283">
        <f>+C344</f>
        <v>1578</v>
      </c>
    </row>
    <row r="344" spans="1:3">
      <c r="A344" s="258">
        <v>2169999</v>
      </c>
      <c r="B344" s="333" t="s">
        <v>381</v>
      </c>
      <c r="C344" s="322">
        <v>1578</v>
      </c>
    </row>
    <row r="345" spans="1:3">
      <c r="A345" s="258">
        <v>220</v>
      </c>
      <c r="B345" s="333" t="s">
        <v>76</v>
      </c>
      <c r="C345" s="283">
        <f>C346+C352</f>
        <v>13081</v>
      </c>
    </row>
    <row r="346" spans="1:3">
      <c r="A346" s="258">
        <v>22001</v>
      </c>
      <c r="B346" s="333" t="s">
        <v>382</v>
      </c>
      <c r="C346" s="283">
        <f>SUM(C347:C351)</f>
        <v>13041</v>
      </c>
    </row>
    <row r="347" spans="1:3">
      <c r="A347" s="258">
        <v>2200101</v>
      </c>
      <c r="B347" s="333" t="s">
        <v>97</v>
      </c>
      <c r="C347" s="322">
        <v>1183</v>
      </c>
    </row>
    <row r="348" spans="1:3">
      <c r="A348" s="258">
        <v>2200104</v>
      </c>
      <c r="B348" s="333" t="s">
        <v>383</v>
      </c>
      <c r="C348" s="322">
        <v>1233</v>
      </c>
    </row>
    <row r="349" spans="1:3">
      <c r="A349" s="258">
        <v>2200106</v>
      </c>
      <c r="B349" s="333" t="s">
        <v>384</v>
      </c>
      <c r="C349" s="322">
        <v>2033</v>
      </c>
    </row>
    <row r="350" spans="1:3">
      <c r="A350" s="258">
        <v>2200109</v>
      </c>
      <c r="B350" s="333" t="s">
        <v>385</v>
      </c>
      <c r="C350" s="322">
        <v>66</v>
      </c>
    </row>
    <row r="351" spans="1:3">
      <c r="A351" s="258">
        <v>2200120</v>
      </c>
      <c r="B351" s="333" t="s">
        <v>386</v>
      </c>
      <c r="C351" s="322">
        <v>8526</v>
      </c>
    </row>
    <row r="352" spans="1:3">
      <c r="A352" s="258">
        <v>22005</v>
      </c>
      <c r="B352" s="333" t="s">
        <v>387</v>
      </c>
      <c r="C352" s="283">
        <f>SUM(C353:C353)</f>
        <v>40</v>
      </c>
    </row>
    <row r="353" spans="1:3">
      <c r="A353" s="258">
        <v>2200509</v>
      </c>
      <c r="B353" s="333" t="s">
        <v>388</v>
      </c>
      <c r="C353" s="322">
        <v>40</v>
      </c>
    </row>
    <row r="354" spans="1:3">
      <c r="A354" s="258">
        <v>221</v>
      </c>
      <c r="B354" s="333" t="s">
        <v>77</v>
      </c>
      <c r="C354" s="283">
        <f>C355+C359</f>
        <v>9926</v>
      </c>
    </row>
    <row r="355" spans="1:3">
      <c r="A355" s="258">
        <v>22101</v>
      </c>
      <c r="B355" s="333" t="s">
        <v>389</v>
      </c>
      <c r="C355" s="283">
        <f>SUM(C356:C358)</f>
        <v>1491</v>
      </c>
    </row>
    <row r="356" spans="1:3">
      <c r="A356" s="258">
        <v>2210105</v>
      </c>
      <c r="B356" s="333" t="s">
        <v>390</v>
      </c>
      <c r="C356" s="322">
        <v>500</v>
      </c>
    </row>
    <row r="357" spans="1:3">
      <c r="A357" s="258">
        <v>2210106</v>
      </c>
      <c r="B357" s="333" t="s">
        <v>391</v>
      </c>
      <c r="C357" s="283">
        <v>14</v>
      </c>
    </row>
    <row r="358" spans="1:3">
      <c r="A358" s="258">
        <v>2210108</v>
      </c>
      <c r="B358" s="333" t="s">
        <v>392</v>
      </c>
      <c r="C358" s="283">
        <v>977</v>
      </c>
    </row>
    <row r="359" spans="1:3">
      <c r="A359" s="258">
        <v>22102</v>
      </c>
      <c r="B359" s="333" t="s">
        <v>393</v>
      </c>
      <c r="C359" s="283">
        <f>C360</f>
        <v>8435</v>
      </c>
    </row>
    <row r="360" spans="1:3">
      <c r="A360" s="258">
        <v>2210201</v>
      </c>
      <c r="B360" s="333" t="s">
        <v>394</v>
      </c>
      <c r="C360" s="322">
        <v>8435</v>
      </c>
    </row>
    <row r="361" spans="1:3">
      <c r="A361" s="258">
        <v>222</v>
      </c>
      <c r="B361" s="333" t="s">
        <v>78</v>
      </c>
      <c r="C361" s="283">
        <f>C362+C365+C367</f>
        <v>313</v>
      </c>
    </row>
    <row r="362" spans="1:3">
      <c r="A362" s="258">
        <v>22201</v>
      </c>
      <c r="B362" s="333" t="s">
        <v>395</v>
      </c>
      <c r="C362" s="283">
        <f>SUM(C363:C364)</f>
        <v>156</v>
      </c>
    </row>
    <row r="363" spans="1:3">
      <c r="A363" s="258">
        <v>2220112</v>
      </c>
      <c r="B363" s="333" t="s">
        <v>396</v>
      </c>
      <c r="C363" s="322">
        <v>65</v>
      </c>
    </row>
    <row r="364" spans="1:3">
      <c r="A364" s="258">
        <v>2220199</v>
      </c>
      <c r="B364" s="333" t="s">
        <v>397</v>
      </c>
      <c r="C364" s="322">
        <v>91</v>
      </c>
    </row>
    <row r="365" spans="1:3">
      <c r="A365" s="258">
        <v>22204</v>
      </c>
      <c r="B365" s="333" t="s">
        <v>398</v>
      </c>
      <c r="C365" s="283">
        <f>SUM(C366:C366)</f>
        <v>155</v>
      </c>
    </row>
    <row r="366" spans="1:3">
      <c r="A366" s="258">
        <v>2220401</v>
      </c>
      <c r="B366" s="333" t="s">
        <v>399</v>
      </c>
      <c r="C366" s="322">
        <v>155</v>
      </c>
    </row>
    <row r="367" spans="1:3">
      <c r="A367" s="258">
        <v>22205</v>
      </c>
      <c r="B367" s="333" t="s">
        <v>400</v>
      </c>
      <c r="C367" s="283">
        <f>SUM(C368:C368)</f>
        <v>2</v>
      </c>
    </row>
    <row r="368" spans="1:3">
      <c r="A368" s="258">
        <v>2220599</v>
      </c>
      <c r="B368" s="333" t="s">
        <v>401</v>
      </c>
      <c r="C368" s="322">
        <f>2</f>
        <v>2</v>
      </c>
    </row>
    <row r="369" spans="1:3">
      <c r="A369" s="258">
        <v>224</v>
      </c>
      <c r="B369" s="333" t="s">
        <v>79</v>
      </c>
      <c r="C369" s="283">
        <f>C370+C376+C379+C381+C383</f>
        <v>1570</v>
      </c>
    </row>
    <row r="370" spans="1:3">
      <c r="A370" s="258">
        <v>22401</v>
      </c>
      <c r="B370" s="333" t="s">
        <v>402</v>
      </c>
      <c r="C370" s="283">
        <f>SUM(C371:C375)</f>
        <v>534</v>
      </c>
    </row>
    <row r="371" spans="1:3">
      <c r="A371" s="258">
        <v>2240101</v>
      </c>
      <c r="B371" s="333" t="s">
        <v>97</v>
      </c>
      <c r="C371" s="322">
        <v>351</v>
      </c>
    </row>
    <row r="372" spans="1:3">
      <c r="A372" s="258">
        <v>2240102</v>
      </c>
      <c r="B372" s="333" t="s">
        <v>117</v>
      </c>
      <c r="C372" s="322">
        <v>16</v>
      </c>
    </row>
    <row r="373" spans="1:3">
      <c r="A373" s="258">
        <v>2240104</v>
      </c>
      <c r="B373" s="333" t="s">
        <v>403</v>
      </c>
      <c r="C373" s="322">
        <v>96</v>
      </c>
    </row>
    <row r="374" spans="1:3">
      <c r="A374" s="258">
        <v>2240106</v>
      </c>
      <c r="B374" s="333" t="s">
        <v>404</v>
      </c>
      <c r="C374" s="322">
        <v>60</v>
      </c>
    </row>
    <row r="375" spans="1:3">
      <c r="A375" s="258">
        <v>2240108</v>
      </c>
      <c r="B375" s="333" t="s">
        <v>405</v>
      </c>
      <c r="C375" s="322">
        <v>11</v>
      </c>
    </row>
    <row r="376" spans="1:3">
      <c r="A376" s="258">
        <v>22402</v>
      </c>
      <c r="B376" s="333" t="s">
        <v>406</v>
      </c>
      <c r="C376" s="283">
        <f>SUM(C377:C378)</f>
        <v>911</v>
      </c>
    </row>
    <row r="377" spans="1:3">
      <c r="A377" s="258">
        <v>2240204</v>
      </c>
      <c r="B377" s="333" t="s">
        <v>407</v>
      </c>
      <c r="C377" s="322">
        <v>828</v>
      </c>
    </row>
    <row r="378" spans="1:3">
      <c r="A378" s="258">
        <v>2240299</v>
      </c>
      <c r="B378" s="333" t="s">
        <v>408</v>
      </c>
      <c r="C378" s="283">
        <v>83</v>
      </c>
    </row>
    <row r="379" spans="1:3">
      <c r="A379" s="258">
        <v>22405</v>
      </c>
      <c r="B379" s="333" t="s">
        <v>409</v>
      </c>
      <c r="C379" s="283">
        <f>SUM(C380:C380)</f>
        <v>10</v>
      </c>
    </row>
    <row r="380" spans="1:3">
      <c r="A380" s="258">
        <v>2240510</v>
      </c>
      <c r="B380" s="333" t="s">
        <v>410</v>
      </c>
      <c r="C380" s="322">
        <v>10</v>
      </c>
    </row>
    <row r="381" spans="1:3">
      <c r="A381" s="258">
        <v>22406</v>
      </c>
      <c r="B381" s="333" t="s">
        <v>411</v>
      </c>
      <c r="C381" s="283">
        <v>15</v>
      </c>
    </row>
    <row r="382" spans="1:3">
      <c r="A382" s="258">
        <v>2240602</v>
      </c>
      <c r="B382" s="333" t="s">
        <v>412</v>
      </c>
      <c r="C382" s="322">
        <v>15</v>
      </c>
    </row>
    <row r="383" spans="1:3">
      <c r="A383" s="258">
        <v>22407</v>
      </c>
      <c r="B383" s="333" t="s">
        <v>413</v>
      </c>
      <c r="C383" s="283">
        <f>C384+C385</f>
        <v>100</v>
      </c>
    </row>
    <row r="384" spans="1:3">
      <c r="A384" s="258">
        <v>2240703</v>
      </c>
      <c r="B384" s="333" t="s">
        <v>414</v>
      </c>
      <c r="C384" s="283">
        <v>88</v>
      </c>
    </row>
    <row r="385" spans="1:3">
      <c r="A385" s="258">
        <v>2240799</v>
      </c>
      <c r="B385" s="333" t="s">
        <v>415</v>
      </c>
      <c r="C385" s="283">
        <v>12</v>
      </c>
    </row>
    <row r="386" spans="1:3">
      <c r="A386" s="258">
        <v>227</v>
      </c>
      <c r="B386" s="333" t="s">
        <v>80</v>
      </c>
      <c r="C386" s="283">
        <v>2000</v>
      </c>
    </row>
    <row r="387" spans="1:3">
      <c r="A387" s="258">
        <v>229</v>
      </c>
      <c r="B387" s="316" t="s">
        <v>81</v>
      </c>
      <c r="C387" s="283">
        <f>C388+C389</f>
        <v>7146</v>
      </c>
    </row>
    <row r="388" spans="1:3">
      <c r="A388" s="258">
        <v>22902</v>
      </c>
      <c r="B388" s="316" t="s">
        <v>416</v>
      </c>
      <c r="C388" s="322">
        <v>7146</v>
      </c>
    </row>
    <row r="389" spans="1:3">
      <c r="A389" s="258">
        <v>22999</v>
      </c>
      <c r="B389" s="316" t="s">
        <v>417</v>
      </c>
      <c r="C389" s="283"/>
    </row>
    <row r="390" spans="1:3">
      <c r="A390" s="258">
        <v>232</v>
      </c>
      <c r="B390" s="333" t="s">
        <v>83</v>
      </c>
      <c r="C390" s="283">
        <f>C391</f>
        <v>14347</v>
      </c>
    </row>
    <row r="391" spans="1:3">
      <c r="A391" s="258">
        <v>23203</v>
      </c>
      <c r="B391" s="333" t="s">
        <v>418</v>
      </c>
      <c r="C391" s="283">
        <f>SUM(C392:C395)</f>
        <v>14347</v>
      </c>
    </row>
    <row r="392" spans="1:3">
      <c r="A392" s="258">
        <v>2320301</v>
      </c>
      <c r="B392" s="333" t="s">
        <v>419</v>
      </c>
      <c r="C392" s="322">
        <v>14347</v>
      </c>
    </row>
    <row r="393" spans="1:3">
      <c r="A393" s="258">
        <v>2320302</v>
      </c>
      <c r="B393" s="333" t="s">
        <v>420</v>
      </c>
      <c r="C393" s="283"/>
    </row>
    <row r="394" spans="1:3">
      <c r="A394" s="258">
        <v>2320303</v>
      </c>
      <c r="B394" s="333" t="s">
        <v>421</v>
      </c>
      <c r="C394" s="283"/>
    </row>
    <row r="395" spans="1:3">
      <c r="A395" s="258">
        <v>2320399</v>
      </c>
      <c r="B395" s="333" t="s">
        <v>422</v>
      </c>
      <c r="C395" s="283"/>
    </row>
    <row r="396" spans="1:3">
      <c r="A396" s="258">
        <v>233</v>
      </c>
      <c r="B396" s="316" t="s">
        <v>84</v>
      </c>
      <c r="C396" s="283">
        <f>C397</f>
        <v>109</v>
      </c>
    </row>
    <row r="397" spans="1:3">
      <c r="A397" s="258">
        <v>23303</v>
      </c>
      <c r="B397" s="316" t="s">
        <v>423</v>
      </c>
      <c r="C397" s="334">
        <v>109</v>
      </c>
    </row>
    <row r="398" spans="1:3">
      <c r="A398" s="258"/>
      <c r="B398" s="316"/>
      <c r="C398" s="283"/>
    </row>
    <row r="399" spans="1:3">
      <c r="A399" s="258"/>
      <c r="B399" s="316"/>
      <c r="C399" s="283"/>
    </row>
    <row r="400" spans="1:3">
      <c r="A400" s="258"/>
      <c r="B400" s="335" t="s">
        <v>424</v>
      </c>
      <c r="C400" s="336">
        <f>C5+C73+C76+C96+C119+C127+C148+C215+C251+C260+C271+C320+C331+C340+C345+C354+C361+C369+C387+C386+C390+C396</f>
        <v>433606</v>
      </c>
    </row>
  </sheetData>
  <autoFilter xmlns:etc="http://www.wps.cn/officeDocument/2017/etCustomData" ref="A1:Q397" etc:filterBottomFollowUsedRange="0">
    <extLst/>
  </autoFilter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E32"/>
  <sheetViews>
    <sheetView topLeftCell="A16" workbookViewId="0">
      <selection activeCell="E8" sqref="E8"/>
    </sheetView>
  </sheetViews>
  <sheetFormatPr defaultColWidth="9" defaultRowHeight="15.75" outlineLevelCol="4"/>
  <cols>
    <col min="1" max="1" width="19.375" style="129" customWidth="1"/>
    <col min="2" max="2" width="38.625" style="129" customWidth="1"/>
    <col min="3" max="3" width="17.25" style="130" customWidth="1"/>
    <col min="4" max="16384" width="9" style="129"/>
  </cols>
  <sheetData>
    <row r="1" ht="21" customHeight="1" spans="1:1">
      <c r="A1" s="127" t="s">
        <v>425</v>
      </c>
    </row>
    <row r="2" ht="24.75" customHeight="1" spans="1:3">
      <c r="A2" s="131" t="s">
        <v>426</v>
      </c>
      <c r="B2" s="132"/>
      <c r="C2" s="132"/>
    </row>
    <row r="3" s="127" customFormat="1" ht="24" customHeight="1" spans="3:3">
      <c r="C3" s="133" t="s">
        <v>40</v>
      </c>
    </row>
    <row r="4" s="128" customFormat="1" ht="43.5" customHeight="1" spans="1:3">
      <c r="A4" s="134" t="s">
        <v>92</v>
      </c>
      <c r="B4" s="134" t="s">
        <v>93</v>
      </c>
      <c r="C4" s="135" t="s">
        <v>4</v>
      </c>
    </row>
    <row r="5" s="303" customFormat="1" ht="24" customHeight="1" spans="1:3">
      <c r="A5" s="304">
        <v>501</v>
      </c>
      <c r="B5" s="305" t="s">
        <v>427</v>
      </c>
      <c r="C5" s="306">
        <f>SUM(C6:C9)</f>
        <v>64627</v>
      </c>
    </row>
    <row r="6" s="208" customFormat="1" ht="21" customHeight="1" spans="1:3">
      <c r="A6" s="307">
        <v>50101</v>
      </c>
      <c r="B6" s="308" t="s">
        <v>428</v>
      </c>
      <c r="C6" s="309">
        <v>46061</v>
      </c>
    </row>
    <row r="7" s="127" customFormat="1" ht="21" customHeight="1" spans="1:3">
      <c r="A7" s="307">
        <v>50102</v>
      </c>
      <c r="B7" s="308" t="s">
        <v>429</v>
      </c>
      <c r="C7" s="309">
        <v>11324</v>
      </c>
    </row>
    <row r="8" s="128" customFormat="1" ht="21" customHeight="1" spans="1:3">
      <c r="A8" s="307">
        <v>50103</v>
      </c>
      <c r="B8" s="308" t="s">
        <v>430</v>
      </c>
      <c r="C8" s="309">
        <v>3422</v>
      </c>
    </row>
    <row r="9" s="127" customFormat="1" ht="21" customHeight="1" spans="1:5">
      <c r="A9" s="307">
        <v>50199</v>
      </c>
      <c r="B9" s="310" t="s">
        <v>431</v>
      </c>
      <c r="C9" s="309">
        <v>3820</v>
      </c>
      <c r="E9" s="141"/>
    </row>
    <row r="10" s="127" customFormat="1" ht="21" customHeight="1" spans="1:3">
      <c r="A10" s="304">
        <v>502</v>
      </c>
      <c r="B10" s="305" t="s">
        <v>432</v>
      </c>
      <c r="C10" s="306">
        <f>SUM(C11:C19)</f>
        <v>7336</v>
      </c>
    </row>
    <row r="11" s="128" customFormat="1" ht="21" customHeight="1" spans="1:3">
      <c r="A11" s="307">
        <v>50201</v>
      </c>
      <c r="B11" s="310" t="s">
        <v>433</v>
      </c>
      <c r="C11" s="309">
        <v>4447</v>
      </c>
    </row>
    <row r="12" s="128" customFormat="1" ht="24" customHeight="1" spans="1:3">
      <c r="A12" s="307">
        <v>50202</v>
      </c>
      <c r="B12" s="308" t="s">
        <v>434</v>
      </c>
      <c r="C12" s="309">
        <v>22</v>
      </c>
    </row>
    <row r="13" ht="19.5" customHeight="1" spans="1:3">
      <c r="A13" s="307">
        <v>50203</v>
      </c>
      <c r="B13" s="308" t="s">
        <v>435</v>
      </c>
      <c r="C13" s="309">
        <v>49</v>
      </c>
    </row>
    <row r="14" ht="19.5" customHeight="1" spans="1:3">
      <c r="A14" s="307">
        <v>50204</v>
      </c>
      <c r="B14" s="308" t="s">
        <v>436</v>
      </c>
      <c r="C14" s="309">
        <v>30</v>
      </c>
    </row>
    <row r="15" ht="19.5" customHeight="1" spans="1:3">
      <c r="A15" s="307">
        <v>50205</v>
      </c>
      <c r="B15" s="308" t="s">
        <v>437</v>
      </c>
      <c r="C15" s="309">
        <v>1544</v>
      </c>
    </row>
    <row r="16" ht="19.5" customHeight="1" spans="1:3">
      <c r="A16" s="307">
        <v>50206</v>
      </c>
      <c r="B16" s="308" t="s">
        <v>438</v>
      </c>
      <c r="C16" s="309">
        <v>139</v>
      </c>
    </row>
    <row r="17" ht="19.5" customHeight="1" spans="1:3">
      <c r="A17" s="307">
        <v>50208</v>
      </c>
      <c r="B17" s="308" t="s">
        <v>439</v>
      </c>
      <c r="C17" s="309">
        <v>797</v>
      </c>
    </row>
    <row r="18" ht="19.5" customHeight="1" spans="1:3">
      <c r="A18" s="307">
        <v>50209</v>
      </c>
      <c r="B18" s="308" t="s">
        <v>440</v>
      </c>
      <c r="C18" s="309">
        <v>126</v>
      </c>
    </row>
    <row r="19" ht="19.5" customHeight="1" spans="1:3">
      <c r="A19" s="307">
        <v>50299</v>
      </c>
      <c r="B19" s="308" t="s">
        <v>441</v>
      </c>
      <c r="C19" s="309">
        <v>182</v>
      </c>
    </row>
    <row r="20" ht="19.5" customHeight="1" spans="1:3">
      <c r="A20" s="304">
        <v>503</v>
      </c>
      <c r="B20" s="305" t="s">
        <v>442</v>
      </c>
      <c r="C20" s="306">
        <f>SUM(C21:C21)</f>
        <v>13</v>
      </c>
    </row>
    <row r="21" ht="19.5" customHeight="1" spans="1:3">
      <c r="A21" s="307">
        <v>50306</v>
      </c>
      <c r="B21" s="308" t="s">
        <v>443</v>
      </c>
      <c r="C21" s="309">
        <v>13</v>
      </c>
    </row>
    <row r="22" ht="18.75" customHeight="1" spans="1:3">
      <c r="A22" s="304">
        <v>505</v>
      </c>
      <c r="B22" s="305" t="s">
        <v>444</v>
      </c>
      <c r="C22" s="306">
        <f>SUM(C23:C24)</f>
        <v>92984</v>
      </c>
    </row>
    <row r="23" ht="18.75" customHeight="1" spans="1:3">
      <c r="A23" s="307">
        <v>50501</v>
      </c>
      <c r="B23" s="308" t="s">
        <v>445</v>
      </c>
      <c r="C23" s="309">
        <v>90169</v>
      </c>
    </row>
    <row r="24" ht="18.75" customHeight="1" spans="1:3">
      <c r="A24" s="307">
        <v>50502</v>
      </c>
      <c r="B24" s="308" t="s">
        <v>446</v>
      </c>
      <c r="C24" s="309">
        <v>2815</v>
      </c>
    </row>
    <row r="25" ht="24.75" customHeight="1" spans="1:3">
      <c r="A25" s="304">
        <v>506</v>
      </c>
      <c r="B25" s="305" t="s">
        <v>447</v>
      </c>
      <c r="C25" s="306">
        <f>SUM(C26:C26)</f>
        <v>42</v>
      </c>
    </row>
    <row r="26" ht="18" customHeight="1" spans="1:3">
      <c r="A26" s="311" t="s">
        <v>448</v>
      </c>
      <c r="B26" s="308" t="s">
        <v>449</v>
      </c>
      <c r="C26" s="309">
        <v>42</v>
      </c>
    </row>
    <row r="27" ht="18" customHeight="1" spans="1:3">
      <c r="A27" s="304">
        <v>509</v>
      </c>
      <c r="B27" s="305" t="s">
        <v>450</v>
      </c>
      <c r="C27" s="306">
        <f>SUM(C28:C31)</f>
        <v>23134</v>
      </c>
    </row>
    <row r="28" ht="18" customHeight="1" spans="1:3">
      <c r="A28" s="311" t="s">
        <v>451</v>
      </c>
      <c r="B28" s="308" t="s">
        <v>452</v>
      </c>
      <c r="C28" s="309">
        <v>903</v>
      </c>
    </row>
    <row r="29" ht="18" customHeight="1" spans="1:3">
      <c r="A29" s="311" t="s">
        <v>453</v>
      </c>
      <c r="B29" s="308" t="s">
        <v>454</v>
      </c>
      <c r="C29" s="309"/>
    </row>
    <row r="30" ht="18" customHeight="1" spans="1:3">
      <c r="A30" s="312" t="s">
        <v>455</v>
      </c>
      <c r="B30" s="308" t="s">
        <v>456</v>
      </c>
      <c r="C30" s="309">
        <v>21273</v>
      </c>
    </row>
    <row r="31" ht="18" customHeight="1" spans="1:3">
      <c r="A31" s="311" t="s">
        <v>457</v>
      </c>
      <c r="B31" s="308" t="s">
        <v>458</v>
      </c>
      <c r="C31" s="309">
        <v>958</v>
      </c>
    </row>
    <row r="32" ht="18" customHeight="1" spans="1:3">
      <c r="A32" s="313" t="s">
        <v>459</v>
      </c>
      <c r="B32" s="314"/>
      <c r="C32" s="306">
        <f>C5+C10+C20+C22+C25+C27</f>
        <v>188136</v>
      </c>
    </row>
  </sheetData>
  <mergeCells count="2">
    <mergeCell ref="A2:C2"/>
    <mergeCell ref="A32:B32"/>
  </mergeCells>
  <printOptions horizontalCentered="1"/>
  <pageMargins left="0.919444444444444" right="0.747916666666667" top="0.984027777777778" bottom="0.984027777777778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AA23"/>
  <sheetViews>
    <sheetView workbookViewId="0">
      <selection activeCell="C16" sqref="C16"/>
    </sheetView>
  </sheetViews>
  <sheetFormatPr defaultColWidth="7" defaultRowHeight="15"/>
  <cols>
    <col min="1" max="4" width="20.875" style="64" customWidth="1"/>
    <col min="5" max="5" width="10.375" style="60" hidden="1" customWidth="1"/>
    <col min="6" max="6" width="9.625" style="66" hidden="1" customWidth="1"/>
    <col min="7" max="7" width="8.125" style="66" hidden="1" customWidth="1"/>
    <col min="8" max="8" width="9.625" style="67" hidden="1" customWidth="1"/>
    <col min="9" max="9" width="17.5" style="67" hidden="1" customWidth="1"/>
    <col min="10" max="10" width="12.5" style="68" hidden="1" customWidth="1"/>
    <col min="11" max="11" width="7" style="69" hidden="1" customWidth="1"/>
    <col min="12" max="13" width="7" style="66" hidden="1" customWidth="1"/>
    <col min="14" max="14" width="13.875" style="66" hidden="1" customWidth="1"/>
    <col min="15" max="15" width="7.875" style="66" hidden="1" customWidth="1"/>
    <col min="16" max="16" width="9.5" style="66" hidden="1" customWidth="1"/>
    <col min="17" max="17" width="6.875" style="66" hidden="1" customWidth="1"/>
    <col min="18" max="18" width="9" style="66" hidden="1" customWidth="1"/>
    <col min="19" max="19" width="5.875" style="66" hidden="1" customWidth="1"/>
    <col min="20" max="20" width="5.25" style="66" hidden="1" customWidth="1"/>
    <col min="21" max="21" width="6.5" style="66" hidden="1" customWidth="1"/>
    <col min="22" max="23" width="7" style="66" hidden="1" customWidth="1"/>
    <col min="24" max="24" width="10.625" style="66" hidden="1" customWidth="1"/>
    <col min="25" max="25" width="10.5" style="66" hidden="1" customWidth="1"/>
    <col min="26" max="26" width="7" style="66" hidden="1" customWidth="1"/>
    <col min="27" max="16384" width="7" style="66"/>
  </cols>
  <sheetData>
    <row r="1" ht="21.75" customHeight="1" spans="1:4">
      <c r="A1" s="43" t="s">
        <v>460</v>
      </c>
      <c r="B1" s="43"/>
      <c r="C1" s="43"/>
      <c r="D1" s="43"/>
    </row>
    <row r="2" ht="51.75" customHeight="1" spans="1:10">
      <c r="A2" s="172" t="s">
        <v>461</v>
      </c>
      <c r="B2" s="173"/>
      <c r="C2" s="173"/>
      <c r="D2" s="173"/>
      <c r="H2" s="66"/>
      <c r="I2" s="66"/>
      <c r="J2" s="66"/>
    </row>
    <row r="3" spans="4:14">
      <c r="D3" s="161" t="s">
        <v>462</v>
      </c>
      <c r="F3" s="66">
        <v>12.11</v>
      </c>
      <c r="H3" s="66">
        <v>12.22</v>
      </c>
      <c r="I3" s="66"/>
      <c r="J3" s="66"/>
      <c r="N3" s="66">
        <v>1.2</v>
      </c>
    </row>
    <row r="4" s="171" customFormat="1" ht="39.75" customHeight="1" spans="1:16">
      <c r="A4" s="174" t="s">
        <v>463</v>
      </c>
      <c r="B4" s="74" t="s">
        <v>464</v>
      </c>
      <c r="C4" s="74" t="s">
        <v>465</v>
      </c>
      <c r="D4" s="174" t="s">
        <v>466</v>
      </c>
      <c r="E4" s="175"/>
      <c r="H4" s="176" t="s">
        <v>467</v>
      </c>
      <c r="I4" s="176" t="s">
        <v>468</v>
      </c>
      <c r="J4" s="176" t="s">
        <v>469</v>
      </c>
      <c r="K4" s="183"/>
      <c r="N4" s="176" t="s">
        <v>467</v>
      </c>
      <c r="O4" s="184" t="s">
        <v>468</v>
      </c>
      <c r="P4" s="176" t="s">
        <v>469</v>
      </c>
    </row>
    <row r="5" ht="39.75" customHeight="1" spans="1:27">
      <c r="A5" s="296"/>
      <c r="B5" s="297"/>
      <c r="C5" s="298"/>
      <c r="D5" s="299"/>
      <c r="E5" s="81">
        <v>105429</v>
      </c>
      <c r="F5" s="179">
        <v>595734.14</v>
      </c>
      <c r="G5" s="66">
        <f>104401+13602</f>
        <v>118003</v>
      </c>
      <c r="H5" s="67" t="s">
        <v>45</v>
      </c>
      <c r="I5" s="67" t="s">
        <v>470</v>
      </c>
      <c r="J5" s="68">
        <v>596221.15</v>
      </c>
      <c r="K5" s="69">
        <f>H5-A5</f>
        <v>201</v>
      </c>
      <c r="L5" s="124" t="e">
        <f>J5-#REF!</f>
        <v>#REF!</v>
      </c>
      <c r="M5" s="124">
        <v>75943</v>
      </c>
      <c r="N5" s="67" t="s">
        <v>45</v>
      </c>
      <c r="O5" s="67" t="s">
        <v>470</v>
      </c>
      <c r="P5" s="68">
        <v>643048.95</v>
      </c>
      <c r="Q5" s="69">
        <f>N5-A5</f>
        <v>201</v>
      </c>
      <c r="R5" s="124" t="e">
        <f>P5-#REF!</f>
        <v>#REF!</v>
      </c>
      <c r="T5" s="66">
        <v>717759</v>
      </c>
      <c r="V5" s="125" t="s">
        <v>45</v>
      </c>
      <c r="W5" s="125" t="s">
        <v>470</v>
      </c>
      <c r="X5" s="126">
        <v>659380.53</v>
      </c>
      <c r="Y5" s="66" t="e">
        <f>#REF!-X5</f>
        <v>#REF!</v>
      </c>
      <c r="Z5" s="66">
        <f>V5-A5</f>
        <v>201</v>
      </c>
      <c r="AA5" s="124"/>
    </row>
    <row r="6" ht="39.75" customHeight="1" spans="1:24">
      <c r="A6" s="177"/>
      <c r="B6" s="177"/>
      <c r="C6" s="177"/>
      <c r="D6" s="299"/>
      <c r="E6" s="81"/>
      <c r="F6" s="124"/>
      <c r="L6" s="124"/>
      <c r="M6" s="124"/>
      <c r="N6" s="67"/>
      <c r="O6" s="67"/>
      <c r="P6" s="68"/>
      <c r="Q6" s="69"/>
      <c r="R6" s="124"/>
      <c r="V6" s="125"/>
      <c r="W6" s="125"/>
      <c r="X6" s="126"/>
    </row>
    <row r="7" ht="39.75" customHeight="1" spans="1:25">
      <c r="A7" s="74" t="s">
        <v>471</v>
      </c>
      <c r="B7" s="300"/>
      <c r="C7" s="301"/>
      <c r="D7" s="302"/>
      <c r="H7" s="181" t="str">
        <f>""</f>
        <v/>
      </c>
      <c r="I7" s="181" t="str">
        <f>""</f>
        <v/>
      </c>
      <c r="J7" s="181" t="str">
        <f>""</f>
        <v/>
      </c>
      <c r="N7" s="181" t="str">
        <f>""</f>
        <v/>
      </c>
      <c r="O7" s="185" t="str">
        <f>""</f>
        <v/>
      </c>
      <c r="P7" s="181" t="str">
        <f>""</f>
        <v/>
      </c>
      <c r="X7" s="186" t="e">
        <f>X8+#REF!+#REF!+#REF!+#REF!+#REF!+#REF!+#REF!+#REF!+#REF!+#REF!+#REF!+#REF!+#REF!+#REF!+#REF!+#REF!+#REF!+#REF!+#REF!+#REF!</f>
        <v>#REF!</v>
      </c>
      <c r="Y7" s="186" t="e">
        <f>Y8+#REF!+#REF!+#REF!+#REF!+#REF!+#REF!+#REF!+#REF!+#REF!+#REF!+#REF!+#REF!+#REF!+#REF!+#REF!+#REF!+#REF!+#REF!+#REF!+#REF!</f>
        <v>#REF!</v>
      </c>
    </row>
    <row r="8" ht="19.5" customHeight="1" spans="18:26">
      <c r="R8" s="124"/>
      <c r="V8" s="125" t="s">
        <v>64</v>
      </c>
      <c r="W8" s="125" t="s">
        <v>65</v>
      </c>
      <c r="X8" s="126">
        <v>19998</v>
      </c>
      <c r="Y8" s="66" t="e">
        <f>#REF!-X8</f>
        <v>#REF!</v>
      </c>
      <c r="Z8" s="66">
        <f>V8-A8</f>
        <v>232</v>
      </c>
    </row>
    <row r="9" ht="19.5" customHeight="1" spans="1:26">
      <c r="A9" s="64" t="s">
        <v>472</v>
      </c>
      <c r="R9" s="124"/>
      <c r="V9" s="125" t="s">
        <v>67</v>
      </c>
      <c r="W9" s="125" t="s">
        <v>68</v>
      </c>
      <c r="X9" s="126">
        <v>19998</v>
      </c>
      <c r="Y9" s="66" t="e">
        <f>#REF!-X9</f>
        <v>#REF!</v>
      </c>
      <c r="Z9" s="66" t="e">
        <f>V9-A9</f>
        <v>#VALUE!</v>
      </c>
    </row>
    <row r="10" ht="19.5" customHeight="1" spans="18:26">
      <c r="R10" s="124"/>
      <c r="V10" s="125" t="s">
        <v>70</v>
      </c>
      <c r="W10" s="125" t="s">
        <v>71</v>
      </c>
      <c r="X10" s="126">
        <v>19998</v>
      </c>
      <c r="Y10" s="66" t="e">
        <f>#REF!-X10</f>
        <v>#REF!</v>
      </c>
      <c r="Z10" s="66">
        <f>V10-A10</f>
        <v>2320301</v>
      </c>
    </row>
    <row r="11" ht="19.5" customHeight="1" spans="18:18">
      <c r="R11" s="124"/>
    </row>
    <row r="12" ht="19.5" customHeight="1" spans="1:18">
      <c r="A12" s="66"/>
      <c r="B12" s="66"/>
      <c r="C12" s="66"/>
      <c r="D12" s="66"/>
      <c r="E12" s="66"/>
      <c r="H12" s="66"/>
      <c r="I12" s="66"/>
      <c r="J12" s="66"/>
      <c r="K12" s="66"/>
      <c r="R12" s="124"/>
    </row>
    <row r="13" ht="19.5" customHeight="1" spans="1:18">
      <c r="A13" s="66"/>
      <c r="B13" s="66"/>
      <c r="C13" s="66"/>
      <c r="D13" s="66"/>
      <c r="E13" s="66"/>
      <c r="H13" s="66"/>
      <c r="I13" s="66"/>
      <c r="J13" s="66"/>
      <c r="K13" s="66"/>
      <c r="R13" s="124"/>
    </row>
    <row r="14" ht="19.5" customHeight="1" spans="1:18">
      <c r="A14" s="66"/>
      <c r="B14" s="66"/>
      <c r="C14" s="66"/>
      <c r="D14" s="66"/>
      <c r="E14" s="66"/>
      <c r="H14" s="66"/>
      <c r="I14" s="66"/>
      <c r="J14" s="66"/>
      <c r="K14" s="66"/>
      <c r="R14" s="124"/>
    </row>
    <row r="15" ht="19.5" customHeight="1" spans="1:18">
      <c r="A15" s="66"/>
      <c r="B15" s="66"/>
      <c r="C15" s="66"/>
      <c r="D15" s="66"/>
      <c r="E15" s="66"/>
      <c r="H15" s="66"/>
      <c r="I15" s="66"/>
      <c r="J15" s="66"/>
      <c r="K15" s="66"/>
      <c r="R15" s="124"/>
    </row>
    <row r="16" ht="19.5" customHeight="1" spans="1:18">
      <c r="A16" s="66"/>
      <c r="B16" s="66"/>
      <c r="C16" s="66"/>
      <c r="D16" s="66"/>
      <c r="E16" s="66"/>
      <c r="H16" s="66"/>
      <c r="I16" s="66"/>
      <c r="J16" s="66"/>
      <c r="K16" s="66"/>
      <c r="R16" s="124"/>
    </row>
    <row r="17" ht="19.5" customHeight="1" spans="1:18">
      <c r="A17" s="66"/>
      <c r="B17" s="66"/>
      <c r="C17" s="66"/>
      <c r="D17" s="66"/>
      <c r="E17" s="66"/>
      <c r="H17" s="66"/>
      <c r="I17" s="66"/>
      <c r="J17" s="66"/>
      <c r="K17" s="66"/>
      <c r="R17" s="124"/>
    </row>
    <row r="18" ht="19.5" customHeight="1" spans="1:18">
      <c r="A18" s="66"/>
      <c r="B18" s="66"/>
      <c r="C18" s="66"/>
      <c r="D18" s="66"/>
      <c r="E18" s="66"/>
      <c r="H18" s="66"/>
      <c r="I18" s="66"/>
      <c r="J18" s="66"/>
      <c r="K18" s="66"/>
      <c r="R18" s="124"/>
    </row>
    <row r="19" ht="19.5" customHeight="1" spans="1:18">
      <c r="A19" s="66"/>
      <c r="B19" s="66"/>
      <c r="C19" s="66"/>
      <c r="D19" s="66"/>
      <c r="E19" s="66"/>
      <c r="H19" s="66"/>
      <c r="I19" s="66"/>
      <c r="J19" s="66"/>
      <c r="K19" s="66"/>
      <c r="R19" s="124"/>
    </row>
    <row r="20" ht="19.5" customHeight="1" spans="1:18">
      <c r="A20" s="66"/>
      <c r="B20" s="66"/>
      <c r="C20" s="66"/>
      <c r="D20" s="66"/>
      <c r="E20" s="66"/>
      <c r="H20" s="66"/>
      <c r="I20" s="66"/>
      <c r="J20" s="66"/>
      <c r="K20" s="66"/>
      <c r="R20" s="124"/>
    </row>
    <row r="21" ht="19.5" customHeight="1" spans="1:18">
      <c r="A21" s="66"/>
      <c r="B21" s="66"/>
      <c r="C21" s="66"/>
      <c r="D21" s="66"/>
      <c r="E21" s="66"/>
      <c r="H21" s="66"/>
      <c r="I21" s="66"/>
      <c r="J21" s="66"/>
      <c r="K21" s="66"/>
      <c r="R21" s="124"/>
    </row>
    <row r="22" ht="19.5" customHeight="1" spans="1:18">
      <c r="A22" s="66"/>
      <c r="B22" s="66"/>
      <c r="C22" s="66"/>
      <c r="D22" s="66"/>
      <c r="E22" s="66"/>
      <c r="H22" s="66"/>
      <c r="I22" s="66"/>
      <c r="J22" s="66"/>
      <c r="K22" s="66"/>
      <c r="R22" s="124"/>
    </row>
    <row r="23" ht="19.5" customHeight="1" spans="1:18">
      <c r="A23" s="66"/>
      <c r="B23" s="66"/>
      <c r="C23" s="66"/>
      <c r="D23" s="66"/>
      <c r="E23" s="66"/>
      <c r="H23" s="66"/>
      <c r="I23" s="66"/>
      <c r="J23" s="66"/>
      <c r="K23" s="66"/>
      <c r="R23" s="124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D23"/>
  <sheetViews>
    <sheetView workbookViewId="0">
      <selection activeCell="B23" sqref="B23"/>
    </sheetView>
  </sheetViews>
  <sheetFormatPr defaultColWidth="0" defaultRowHeight="15.75" outlineLevelCol="3"/>
  <cols>
    <col min="1" max="1" width="21.25" style="155" customWidth="1"/>
    <col min="2" max="2" width="110" style="155" customWidth="1"/>
    <col min="3" max="3" width="15.25" style="155" customWidth="1"/>
    <col min="4" max="4" width="8" style="155" customWidth="1"/>
    <col min="5" max="5" width="8.5" style="155" hidden="1" customWidth="1"/>
    <col min="6" max="6" width="7.875" style="155" hidden="1" customWidth="1"/>
    <col min="7" max="254" width="7.875" style="155" customWidth="1"/>
    <col min="255" max="255" width="35.75" style="155" customWidth="1"/>
    <col min="256" max="16384" width="0" style="155" hidden="1"/>
  </cols>
  <sheetData>
    <row r="1" ht="27" customHeight="1" spans="1:3">
      <c r="A1" s="156" t="s">
        <v>473</v>
      </c>
      <c r="C1" s="157"/>
    </row>
    <row r="2" ht="39.95" customHeight="1" spans="1:3">
      <c r="A2" s="286" t="s">
        <v>474</v>
      </c>
      <c r="B2" s="286"/>
      <c r="C2" s="286"/>
    </row>
    <row r="3" s="151" customFormat="1" ht="34.5" customHeight="1" spans="2:3">
      <c r="B3" s="160"/>
      <c r="C3" s="161" t="s">
        <v>462</v>
      </c>
    </row>
    <row r="4" s="152" customFormat="1" ht="42.75" customHeight="1" spans="1:4">
      <c r="A4" s="162" t="s">
        <v>475</v>
      </c>
      <c r="B4" s="162" t="s">
        <v>476</v>
      </c>
      <c r="C4" s="163" t="s">
        <v>477</v>
      </c>
      <c r="D4" s="164"/>
    </row>
    <row r="5" s="153" customFormat="1" ht="24" customHeight="1" spans="1:3">
      <c r="A5" s="287"/>
      <c r="B5" s="287"/>
      <c r="C5" s="288"/>
    </row>
    <row r="6" s="151" customFormat="1" ht="24" customHeight="1" spans="1:3">
      <c r="A6" s="289"/>
      <c r="B6" s="289"/>
      <c r="C6" s="288"/>
    </row>
    <row r="7" s="151" customFormat="1" ht="24" customHeight="1" spans="1:3">
      <c r="A7" s="289"/>
      <c r="B7" s="289"/>
      <c r="C7" s="288"/>
    </row>
    <row r="8" s="154" customFormat="1" ht="24" customHeight="1" spans="1:3">
      <c r="A8" s="289"/>
      <c r="B8" s="289"/>
      <c r="C8" s="288"/>
    </row>
    <row r="9" ht="24" customHeight="1" spans="1:3">
      <c r="A9" s="289"/>
      <c r="B9" s="289"/>
      <c r="C9" s="288"/>
    </row>
    <row r="10" ht="24" customHeight="1" spans="1:3">
      <c r="A10" s="290"/>
      <c r="B10" s="290"/>
      <c r="C10" s="288"/>
    </row>
    <row r="11" ht="23.25" customHeight="1" spans="1:3">
      <c r="A11" s="290"/>
      <c r="B11" s="291"/>
      <c r="C11" s="288"/>
    </row>
    <row r="12" ht="24" customHeight="1" spans="1:3">
      <c r="A12" s="292"/>
      <c r="B12" s="293"/>
      <c r="C12" s="288"/>
    </row>
    <row r="13" ht="24" customHeight="1" spans="1:3">
      <c r="A13" s="290"/>
      <c r="B13" s="290"/>
      <c r="C13" s="288"/>
    </row>
    <row r="14" ht="24" customHeight="1" spans="1:3">
      <c r="A14" s="290"/>
      <c r="B14" s="290"/>
      <c r="C14" s="288"/>
    </row>
    <row r="15" ht="24" customHeight="1" spans="1:3">
      <c r="A15" s="290"/>
      <c r="B15" s="290"/>
      <c r="C15" s="288"/>
    </row>
    <row r="16" ht="24" customHeight="1" spans="1:3">
      <c r="A16" s="289"/>
      <c r="B16" s="289"/>
      <c r="C16" s="288"/>
    </row>
    <row r="17" ht="24" customHeight="1" spans="1:3">
      <c r="A17" s="289"/>
      <c r="B17" s="289"/>
      <c r="C17" s="288"/>
    </row>
    <row r="18" ht="24" customHeight="1" spans="1:3">
      <c r="A18" s="289"/>
      <c r="B18" s="289"/>
      <c r="C18" s="288"/>
    </row>
    <row r="19" ht="24" customHeight="1" spans="1:3">
      <c r="A19" s="294"/>
      <c r="B19" s="265"/>
      <c r="C19" s="265"/>
    </row>
    <row r="20" ht="24" customHeight="1" spans="1:3">
      <c r="A20" s="294"/>
      <c r="B20" s="265"/>
      <c r="C20" s="265"/>
    </row>
    <row r="21" ht="24" customHeight="1" spans="1:3">
      <c r="A21" s="294"/>
      <c r="B21" s="148"/>
      <c r="C21" s="295"/>
    </row>
    <row r="23" spans="2:2">
      <c r="B23" s="155" t="s">
        <v>472</v>
      </c>
    </row>
  </sheetData>
  <mergeCells count="1">
    <mergeCell ref="A2:C2"/>
  </mergeCells>
  <printOptions horizontalCentered="1"/>
  <pageMargins left="0.786805555555556" right="0.747916666666667" top="1.18055555555556" bottom="0.984027777777778" header="0.511805555555556" footer="0.51180555555555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B33"/>
  <sheetViews>
    <sheetView workbookViewId="0">
      <selection activeCell="B33" sqref="B33"/>
    </sheetView>
  </sheetViews>
  <sheetFormatPr defaultColWidth="9" defaultRowHeight="15.75" outlineLevelCol="1"/>
  <cols>
    <col min="1" max="1" width="50.5" style="129" customWidth="1"/>
    <col min="2" max="2" width="16.375" style="130" customWidth="1"/>
    <col min="3" max="16384" width="9" style="129"/>
  </cols>
  <sheetData>
    <row r="1" ht="26.25" customHeight="1" spans="1:1">
      <c r="A1" s="127" t="s">
        <v>478</v>
      </c>
    </row>
    <row r="2" ht="24.75" customHeight="1" spans="1:2">
      <c r="A2" s="131" t="s">
        <v>479</v>
      </c>
      <c r="B2" s="131"/>
    </row>
    <row r="3" s="127" customFormat="1" ht="24" customHeight="1" spans="2:2">
      <c r="B3" s="133" t="s">
        <v>40</v>
      </c>
    </row>
    <row r="4" s="128" customFormat="1" ht="53.25" customHeight="1" spans="1:2">
      <c r="A4" s="209" t="s">
        <v>3</v>
      </c>
      <c r="B4" s="135" t="s">
        <v>4</v>
      </c>
    </row>
    <row r="5" s="208" customFormat="1" ht="20.25" customHeight="1" spans="1:2">
      <c r="A5" s="251" t="s">
        <v>480</v>
      </c>
      <c r="B5" s="276"/>
    </row>
    <row r="6" s="208" customFormat="1" ht="20.25" customHeight="1" spans="1:2">
      <c r="A6" s="251" t="s">
        <v>481</v>
      </c>
      <c r="B6" s="276"/>
    </row>
    <row r="7" s="208" customFormat="1" ht="20.25" customHeight="1" spans="1:2">
      <c r="A7" s="251" t="s">
        <v>482</v>
      </c>
      <c r="B7" s="276"/>
    </row>
    <row r="8" s="127" customFormat="1" ht="20.25" customHeight="1" spans="1:2">
      <c r="A8" s="281" t="s">
        <v>483</v>
      </c>
      <c r="B8" s="276"/>
    </row>
    <row r="9" s="128" customFormat="1" ht="20.25" customHeight="1" spans="1:2">
      <c r="A9" s="281" t="s">
        <v>484</v>
      </c>
      <c r="B9" s="276"/>
    </row>
    <row r="10" ht="20.25" customHeight="1" spans="1:2">
      <c r="A10" s="251" t="s">
        <v>485</v>
      </c>
      <c r="B10" s="276"/>
    </row>
    <row r="11" ht="20.25" customHeight="1" spans="1:2">
      <c r="A11" s="251" t="s">
        <v>486</v>
      </c>
      <c r="B11" s="276"/>
    </row>
    <row r="12" ht="20.25" customHeight="1" spans="1:2">
      <c r="A12" s="251" t="s">
        <v>487</v>
      </c>
      <c r="B12" s="275">
        <v>800</v>
      </c>
    </row>
    <row r="13" ht="20.25" customHeight="1" spans="1:2">
      <c r="A13" s="251" t="s">
        <v>488</v>
      </c>
      <c r="B13" s="275">
        <v>141760</v>
      </c>
    </row>
    <row r="14" ht="20.25" customHeight="1" spans="1:2">
      <c r="A14" s="251" t="s">
        <v>489</v>
      </c>
      <c r="B14" s="275"/>
    </row>
    <row r="15" ht="20.25" customHeight="1" spans="1:2">
      <c r="A15" s="251" t="s">
        <v>490</v>
      </c>
      <c r="B15" s="275">
        <v>400</v>
      </c>
    </row>
    <row r="16" ht="20.25" customHeight="1" spans="1:2">
      <c r="A16" s="251" t="s">
        <v>491</v>
      </c>
      <c r="B16" s="275">
        <v>3000</v>
      </c>
    </row>
    <row r="17" ht="20.25" customHeight="1" spans="1:2">
      <c r="A17" s="251" t="s">
        <v>492</v>
      </c>
      <c r="B17" s="275"/>
    </row>
    <row r="18" ht="20.25" customHeight="1" spans="1:2">
      <c r="A18" s="251" t="s">
        <v>493</v>
      </c>
      <c r="B18" s="275"/>
    </row>
    <row r="19" ht="20.25" customHeight="1" spans="1:2">
      <c r="A19" s="251" t="s">
        <v>494</v>
      </c>
      <c r="B19" s="275"/>
    </row>
    <row r="20" ht="20.25" customHeight="1" spans="1:2">
      <c r="A20" s="251" t="s">
        <v>495</v>
      </c>
      <c r="B20" s="275">
        <v>1585</v>
      </c>
    </row>
    <row r="21" ht="20.25" customHeight="1" spans="1:2">
      <c r="A21" s="251" t="s">
        <v>496</v>
      </c>
      <c r="B21" s="276"/>
    </row>
    <row r="22" ht="20.25" customHeight="1" spans="1:2">
      <c r="A22" s="251" t="s">
        <v>497</v>
      </c>
      <c r="B22" s="276"/>
    </row>
    <row r="23" ht="20.25" customHeight="1" spans="1:2">
      <c r="A23" s="211" t="s">
        <v>498</v>
      </c>
      <c r="B23" s="139">
        <f>SUM(B5:B22)</f>
        <v>147545</v>
      </c>
    </row>
    <row r="24" ht="20.25" customHeight="1" spans="1:2">
      <c r="A24" s="211" t="s">
        <v>499</v>
      </c>
      <c r="B24" s="282">
        <v>489</v>
      </c>
    </row>
    <row r="25" ht="20.25" customHeight="1" spans="1:2">
      <c r="A25" s="283" t="s">
        <v>500</v>
      </c>
      <c r="B25" s="282">
        <v>489</v>
      </c>
    </row>
    <row r="26" ht="20.25" customHeight="1" spans="1:2">
      <c r="A26" s="283" t="s">
        <v>501</v>
      </c>
      <c r="B26" s="282"/>
    </row>
    <row r="27" ht="20.25" customHeight="1" spans="1:2">
      <c r="A27" s="283" t="s">
        <v>502</v>
      </c>
      <c r="B27" s="282">
        <v>17320</v>
      </c>
    </row>
    <row r="28" ht="20.25" customHeight="1" spans="1:2">
      <c r="A28" s="284" t="s">
        <v>503</v>
      </c>
      <c r="B28" s="282"/>
    </row>
    <row r="29" ht="20.25" customHeight="1" spans="1:2">
      <c r="A29" s="284" t="s">
        <v>504</v>
      </c>
      <c r="B29" s="282">
        <v>47900</v>
      </c>
    </row>
    <row r="30" ht="20.25" customHeight="1" spans="1:2">
      <c r="A30" s="211"/>
      <c r="B30" s="282"/>
    </row>
    <row r="31" spans="1:2">
      <c r="A31" s="211"/>
      <c r="B31" s="211"/>
    </row>
    <row r="32" spans="1:2">
      <c r="A32" s="211"/>
      <c r="B32" s="211"/>
    </row>
    <row r="33" spans="1:2">
      <c r="A33" s="148" t="s">
        <v>471</v>
      </c>
      <c r="B33" s="285">
        <f>B23+B24+B27+B29</f>
        <v>213254</v>
      </c>
    </row>
  </sheetData>
  <mergeCells count="1">
    <mergeCell ref="A2:B2"/>
  </mergeCells>
  <printOptions horizontalCentered="1"/>
  <pageMargins left="0.904861111111111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X33"/>
  <sheetViews>
    <sheetView workbookViewId="0">
      <selection activeCell="B19" sqref="B19"/>
    </sheetView>
  </sheetViews>
  <sheetFormatPr defaultColWidth="7" defaultRowHeight="15"/>
  <cols>
    <col min="1" max="1" width="35.125" style="64" customWidth="1"/>
    <col min="2" max="2" width="29.625" style="65" customWidth="1"/>
    <col min="3" max="3" width="10.375" style="60" hidden="1" customWidth="1"/>
    <col min="4" max="4" width="9.625" style="66" hidden="1" customWidth="1"/>
    <col min="5" max="5" width="8.125" style="66" hidden="1" customWidth="1"/>
    <col min="6" max="6" width="9.625" style="67" hidden="1" customWidth="1"/>
    <col min="7" max="7" width="17.5" style="67" hidden="1" customWidth="1"/>
    <col min="8" max="8" width="12.5" style="68" hidden="1" customWidth="1"/>
    <col min="9" max="9" width="7" style="69" hidden="1" customWidth="1"/>
    <col min="10" max="11" width="7" style="66" hidden="1" customWidth="1"/>
    <col min="12" max="12" width="13.875" style="66" hidden="1" customWidth="1"/>
    <col min="13" max="13" width="7.875" style="66" hidden="1" customWidth="1"/>
    <col min="14" max="14" width="9.5" style="66" hidden="1" customWidth="1"/>
    <col min="15" max="15" width="6.875" style="66" hidden="1" customWidth="1"/>
    <col min="16" max="16" width="9" style="66" hidden="1" customWidth="1"/>
    <col min="17" max="17" width="5.875" style="66" hidden="1" customWidth="1"/>
    <col min="18" max="18" width="5.25" style="66" hidden="1" customWidth="1"/>
    <col min="19" max="19" width="6.5" style="66" hidden="1" customWidth="1"/>
    <col min="20" max="21" width="7" style="66" hidden="1" customWidth="1"/>
    <col min="22" max="22" width="10.625" style="66" hidden="1" customWidth="1"/>
    <col min="23" max="23" width="10.5" style="66" hidden="1" customWidth="1"/>
    <col min="24" max="24" width="7" style="66" hidden="1" customWidth="1"/>
    <col min="25" max="16384" width="7" style="66"/>
  </cols>
  <sheetData>
    <row r="1" ht="29.25" customHeight="1" spans="1:1">
      <c r="A1" s="43" t="s">
        <v>505</v>
      </c>
    </row>
    <row r="2" ht="28.5" customHeight="1" spans="1:8">
      <c r="A2" s="70" t="s">
        <v>506</v>
      </c>
      <c r="B2" s="72"/>
      <c r="F2" s="66"/>
      <c r="G2" s="66"/>
      <c r="H2" s="66"/>
    </row>
    <row r="3" s="60" customFormat="1" ht="21.75" customHeight="1" spans="1:12">
      <c r="A3" s="64"/>
      <c r="B3" s="201" t="s">
        <v>40</v>
      </c>
      <c r="D3" s="60">
        <v>12.11</v>
      </c>
      <c r="F3" s="60">
        <v>12.22</v>
      </c>
      <c r="I3" s="65"/>
      <c r="L3" s="60">
        <v>1.2</v>
      </c>
    </row>
    <row r="4" s="60" customFormat="1" ht="39" customHeight="1" spans="1:14">
      <c r="A4" s="174" t="s">
        <v>3</v>
      </c>
      <c r="B4" s="76" t="s">
        <v>4</v>
      </c>
      <c r="F4" s="77" t="s">
        <v>41</v>
      </c>
      <c r="G4" s="77" t="s">
        <v>42</v>
      </c>
      <c r="H4" s="77" t="s">
        <v>43</v>
      </c>
      <c r="I4" s="65"/>
      <c r="L4" s="77" t="s">
        <v>41</v>
      </c>
      <c r="M4" s="107" t="s">
        <v>42</v>
      </c>
      <c r="N4" s="77" t="s">
        <v>43</v>
      </c>
    </row>
    <row r="5" s="64" customFormat="1" ht="39" customHeight="1" spans="1:24">
      <c r="A5" s="202" t="s">
        <v>44</v>
      </c>
      <c r="B5" s="273">
        <f>SUM(B6:B12)</f>
        <v>136422</v>
      </c>
      <c r="C5" s="64">
        <v>105429</v>
      </c>
      <c r="D5" s="64">
        <v>595734.14</v>
      </c>
      <c r="E5" s="64">
        <f>104401+13602</f>
        <v>118003</v>
      </c>
      <c r="F5" s="203" t="s">
        <v>45</v>
      </c>
      <c r="G5" s="203" t="s">
        <v>46</v>
      </c>
      <c r="H5" s="203">
        <v>596221.15</v>
      </c>
      <c r="I5" s="64" t="e">
        <f>F5-A5</f>
        <v>#VALUE!</v>
      </c>
      <c r="J5" s="64">
        <f>H5-B5</f>
        <v>459799.15</v>
      </c>
      <c r="K5" s="64">
        <v>75943</v>
      </c>
      <c r="L5" s="203" t="s">
        <v>45</v>
      </c>
      <c r="M5" s="203" t="s">
        <v>46</v>
      </c>
      <c r="N5" s="203">
        <v>643048.95</v>
      </c>
      <c r="O5" s="64" t="e">
        <f>L5-A5</f>
        <v>#VALUE!</v>
      </c>
      <c r="P5" s="64">
        <f>N5-B5</f>
        <v>506626.95</v>
      </c>
      <c r="R5" s="64">
        <v>717759</v>
      </c>
      <c r="T5" s="206" t="s">
        <v>45</v>
      </c>
      <c r="U5" s="206" t="s">
        <v>46</v>
      </c>
      <c r="V5" s="206">
        <v>659380.53</v>
      </c>
      <c r="W5" s="64">
        <f>B5-V5</f>
        <v>-522958.53</v>
      </c>
      <c r="X5" s="64" t="e">
        <f>T5-A5</f>
        <v>#VALUE!</v>
      </c>
    </row>
    <row r="6" s="64" customFormat="1" ht="39" customHeight="1" spans="1:22">
      <c r="A6" s="274" t="s">
        <v>507</v>
      </c>
      <c r="B6" s="275">
        <v>4</v>
      </c>
      <c r="F6" s="203"/>
      <c r="G6" s="203"/>
      <c r="H6" s="203"/>
      <c r="L6" s="203"/>
      <c r="M6" s="203"/>
      <c r="N6" s="203"/>
      <c r="T6" s="206"/>
      <c r="U6" s="206"/>
      <c r="V6" s="206"/>
    </row>
    <row r="7" s="64" customFormat="1" ht="39" customHeight="1" spans="1:22">
      <c r="A7" s="274" t="s">
        <v>60</v>
      </c>
      <c r="B7" s="275">
        <v>186</v>
      </c>
      <c r="F7" s="203"/>
      <c r="G7" s="203"/>
      <c r="H7" s="203"/>
      <c r="L7" s="203"/>
      <c r="M7" s="203"/>
      <c r="N7" s="203"/>
      <c r="T7" s="206"/>
      <c r="U7" s="206"/>
      <c r="V7" s="206"/>
    </row>
    <row r="8" s="60" customFormat="1" ht="39" customHeight="1" spans="1:23">
      <c r="A8" s="93" t="s">
        <v>63</v>
      </c>
      <c r="B8" s="276">
        <v>80004</v>
      </c>
      <c r="C8" s="97">
        <v>135.6</v>
      </c>
      <c r="E8" s="83" t="s">
        <v>54</v>
      </c>
      <c r="F8" s="83" t="s">
        <v>55</v>
      </c>
      <c r="G8" s="108">
        <v>135.6</v>
      </c>
      <c r="H8" s="65" t="e">
        <f>E8-#REF!</f>
        <v>#REF!</v>
      </c>
      <c r="I8" s="81" t="e">
        <f>G8-A8</f>
        <v>#VALUE!</v>
      </c>
      <c r="J8" s="81"/>
      <c r="K8" s="83" t="s">
        <v>54</v>
      </c>
      <c r="L8" s="83" t="s">
        <v>55</v>
      </c>
      <c r="M8" s="108">
        <v>135.6</v>
      </c>
      <c r="N8" s="65" t="e">
        <f>K8-#REF!</f>
        <v>#REF!</v>
      </c>
      <c r="O8" s="81" t="e">
        <f>M8-A8</f>
        <v>#VALUE!</v>
      </c>
      <c r="S8" s="115" t="s">
        <v>54</v>
      </c>
      <c r="T8" s="115" t="s">
        <v>55</v>
      </c>
      <c r="U8" s="116">
        <v>135.6</v>
      </c>
      <c r="V8" s="60" t="e">
        <f>A8-U8</f>
        <v>#VALUE!</v>
      </c>
      <c r="W8" s="60" t="e">
        <f>S8-#REF!</f>
        <v>#REF!</v>
      </c>
    </row>
    <row r="9" s="60" customFormat="1" ht="39" customHeight="1" spans="1:24">
      <c r="A9" s="277" t="s">
        <v>81</v>
      </c>
      <c r="B9" s="278">
        <v>48242</v>
      </c>
      <c r="C9" s="81">
        <v>105429</v>
      </c>
      <c r="D9" s="82">
        <v>595734.14</v>
      </c>
      <c r="E9" s="60">
        <f>104401+13602</f>
        <v>118003</v>
      </c>
      <c r="F9" s="83" t="s">
        <v>45</v>
      </c>
      <c r="G9" s="83" t="s">
        <v>46</v>
      </c>
      <c r="H9" s="108">
        <v>596221.15</v>
      </c>
      <c r="I9" s="65" t="e">
        <f>F9-A13</f>
        <v>#VALUE!</v>
      </c>
      <c r="J9" s="81">
        <f>H9-B13</f>
        <v>596221.15</v>
      </c>
      <c r="K9" s="81">
        <v>75943</v>
      </c>
      <c r="L9" s="83" t="s">
        <v>45</v>
      </c>
      <c r="M9" s="83" t="s">
        <v>46</v>
      </c>
      <c r="N9" s="108">
        <v>643048.95</v>
      </c>
      <c r="O9" s="65" t="e">
        <f>L9-A13</f>
        <v>#VALUE!</v>
      </c>
      <c r="P9" s="81">
        <f>N9-B13</f>
        <v>643048.95</v>
      </c>
      <c r="R9" s="60">
        <v>717759</v>
      </c>
      <c r="T9" s="115" t="s">
        <v>45</v>
      </c>
      <c r="U9" s="115" t="s">
        <v>46</v>
      </c>
      <c r="V9" s="116">
        <v>659380.53</v>
      </c>
      <c r="W9" s="60">
        <f>B13-V9</f>
        <v>-659380.53</v>
      </c>
      <c r="X9" s="60" t="e">
        <f>T9-A13</f>
        <v>#VALUE!</v>
      </c>
    </row>
    <row r="10" s="60" customFormat="1" ht="39" customHeight="1" spans="1:22">
      <c r="A10" s="277" t="s">
        <v>82</v>
      </c>
      <c r="B10" s="276">
        <v>0</v>
      </c>
      <c r="C10" s="81"/>
      <c r="D10" s="82"/>
      <c r="F10" s="83"/>
      <c r="G10" s="83"/>
      <c r="H10" s="108"/>
      <c r="I10" s="65"/>
      <c r="J10" s="81"/>
      <c r="K10" s="81"/>
      <c r="L10" s="83"/>
      <c r="M10" s="83"/>
      <c r="N10" s="108"/>
      <c r="O10" s="65"/>
      <c r="P10" s="81"/>
      <c r="T10" s="115"/>
      <c r="U10" s="115"/>
      <c r="V10" s="116"/>
    </row>
    <row r="11" s="60" customFormat="1" ht="39" customHeight="1" spans="1:22">
      <c r="A11" s="277" t="s">
        <v>83</v>
      </c>
      <c r="B11" s="278">
        <v>7980</v>
      </c>
      <c r="C11" s="81"/>
      <c r="D11" s="82"/>
      <c r="F11" s="83"/>
      <c r="G11" s="83"/>
      <c r="H11" s="108"/>
      <c r="I11" s="65"/>
      <c r="J11" s="81"/>
      <c r="K11" s="81"/>
      <c r="L11" s="83"/>
      <c r="M11" s="83"/>
      <c r="N11" s="108"/>
      <c r="O11" s="65"/>
      <c r="P11" s="81"/>
      <c r="T11" s="115"/>
      <c r="U11" s="115"/>
      <c r="V11" s="116"/>
    </row>
    <row r="12" s="60" customFormat="1" ht="39" customHeight="1" spans="1:22">
      <c r="A12" s="277" t="s">
        <v>84</v>
      </c>
      <c r="B12" s="278">
        <v>6</v>
      </c>
      <c r="C12" s="81"/>
      <c r="D12" s="82"/>
      <c r="F12" s="83"/>
      <c r="G12" s="83"/>
      <c r="H12" s="108"/>
      <c r="I12" s="65"/>
      <c r="J12" s="81"/>
      <c r="K12" s="81"/>
      <c r="L12" s="83"/>
      <c r="M12" s="83"/>
      <c r="N12" s="108"/>
      <c r="O12" s="65"/>
      <c r="P12" s="81"/>
      <c r="T12" s="115"/>
      <c r="U12" s="115"/>
      <c r="V12" s="116"/>
    </row>
    <row r="13" s="60" customFormat="1" ht="39" customHeight="1" spans="1:24">
      <c r="A13" s="202" t="s">
        <v>85</v>
      </c>
      <c r="B13" s="93"/>
      <c r="C13" s="97"/>
      <c r="D13" s="97">
        <v>135.6</v>
      </c>
      <c r="F13" s="83" t="s">
        <v>54</v>
      </c>
      <c r="G13" s="83" t="s">
        <v>55</v>
      </c>
      <c r="H13" s="108">
        <v>135.6</v>
      </c>
      <c r="I13" s="65" t="e">
        <f>F13-A14</f>
        <v>#VALUE!</v>
      </c>
      <c r="J13" s="81">
        <f>H13-B14</f>
        <v>135.6</v>
      </c>
      <c r="K13" s="81"/>
      <c r="L13" s="83" t="s">
        <v>54</v>
      </c>
      <c r="M13" s="83" t="s">
        <v>55</v>
      </c>
      <c r="N13" s="108">
        <v>135.6</v>
      </c>
      <c r="O13" s="65" t="e">
        <f>L13-A14</f>
        <v>#VALUE!</v>
      </c>
      <c r="P13" s="81">
        <f>N13-B14</f>
        <v>135.6</v>
      </c>
      <c r="T13" s="115" t="s">
        <v>54</v>
      </c>
      <c r="U13" s="115" t="s">
        <v>55</v>
      </c>
      <c r="V13" s="116">
        <v>135.6</v>
      </c>
      <c r="W13" s="60">
        <f>B14-V13</f>
        <v>-135.6</v>
      </c>
      <c r="X13" s="60" t="e">
        <f>T13-A14</f>
        <v>#VALUE!</v>
      </c>
    </row>
    <row r="14" s="60" customFormat="1" ht="39" customHeight="1" spans="1:23">
      <c r="A14" s="274" t="s">
        <v>508</v>
      </c>
      <c r="B14" s="93"/>
      <c r="F14" s="77" t="str">
        <f>""</f>
        <v/>
      </c>
      <c r="G14" s="77" t="str">
        <f>""</f>
        <v/>
      </c>
      <c r="H14" s="77" t="str">
        <f>""</f>
        <v/>
      </c>
      <c r="I14" s="65"/>
      <c r="L14" s="77" t="str">
        <f>""</f>
        <v/>
      </c>
      <c r="M14" s="107" t="str">
        <f>""</f>
        <v/>
      </c>
      <c r="N14" s="77" t="str">
        <f>""</f>
        <v/>
      </c>
      <c r="V14" s="200" t="e">
        <f>V18+#REF!+#REF!+#REF!+#REF!+#REF!+#REF!+#REF!+#REF!+#REF!+#REF!+#REF!+#REF!+#REF!+#REF!+#REF!+#REF!+#REF!+#REF!+#REF!+#REF!</f>
        <v>#REF!</v>
      </c>
      <c r="W14" s="200" t="e">
        <f>W18+#REF!+#REF!+#REF!+#REF!+#REF!+#REF!+#REF!+#REF!+#REF!+#REF!+#REF!+#REF!+#REF!+#REF!+#REF!+#REF!+#REF!+#REF!+#REF!+#REF!</f>
        <v>#REF!</v>
      </c>
    </row>
    <row r="15" s="60" customFormat="1" ht="39" customHeight="1" spans="1:23">
      <c r="A15" s="202" t="s">
        <v>509</v>
      </c>
      <c r="B15" s="93">
        <v>32569</v>
      </c>
      <c r="F15" s="77"/>
      <c r="G15" s="77"/>
      <c r="H15" s="77"/>
      <c r="I15" s="65"/>
      <c r="L15" s="77"/>
      <c r="M15" s="107"/>
      <c r="N15" s="77"/>
      <c r="V15" s="280"/>
      <c r="W15" s="280"/>
    </row>
    <row r="16" s="60" customFormat="1" ht="39" customHeight="1" spans="1:23">
      <c r="A16" s="202" t="s">
        <v>510</v>
      </c>
      <c r="B16" s="93">
        <v>35663</v>
      </c>
      <c r="F16" s="77"/>
      <c r="G16" s="77"/>
      <c r="H16" s="77"/>
      <c r="I16" s="65"/>
      <c r="L16" s="77"/>
      <c r="M16" s="107"/>
      <c r="N16" s="77"/>
      <c r="V16" s="280"/>
      <c r="W16" s="280"/>
    </row>
    <row r="17" s="60" customFormat="1" ht="39" customHeight="1" spans="1:23">
      <c r="A17" s="256" t="s">
        <v>511</v>
      </c>
      <c r="B17" s="93">
        <v>8600</v>
      </c>
      <c r="F17" s="77"/>
      <c r="G17" s="77"/>
      <c r="H17" s="77"/>
      <c r="I17" s="65"/>
      <c r="L17" s="77"/>
      <c r="M17" s="107"/>
      <c r="N17" s="77"/>
      <c r="V17" s="280"/>
      <c r="W17" s="280"/>
    </row>
    <row r="18" ht="30" customHeight="1" spans="1:24">
      <c r="A18" s="205" t="s">
        <v>37</v>
      </c>
      <c r="B18" s="279">
        <f>B5+B13+B15+B16+B17</f>
        <v>213254</v>
      </c>
      <c r="P18" s="124"/>
      <c r="T18" s="125" t="s">
        <v>64</v>
      </c>
      <c r="U18" s="125" t="s">
        <v>65</v>
      </c>
      <c r="V18" s="126">
        <v>19998</v>
      </c>
      <c r="W18" s="66">
        <f>B19-V18</f>
        <v>-19998</v>
      </c>
      <c r="X18" s="66">
        <f>T18-A19</f>
        <v>232</v>
      </c>
    </row>
    <row r="19" ht="19.5" customHeight="1" spans="16:24">
      <c r="P19" s="124"/>
      <c r="T19" s="125" t="s">
        <v>67</v>
      </c>
      <c r="U19" s="125" t="s">
        <v>68</v>
      </c>
      <c r="V19" s="126">
        <v>19998</v>
      </c>
      <c r="W19" s="66">
        <f>B20-V19</f>
        <v>-19998</v>
      </c>
      <c r="X19" s="66">
        <f>T19-A20</f>
        <v>23203</v>
      </c>
    </row>
    <row r="20" ht="19.5" customHeight="1" spans="16:24">
      <c r="P20" s="124"/>
      <c r="T20" s="125" t="s">
        <v>70</v>
      </c>
      <c r="U20" s="125" t="s">
        <v>71</v>
      </c>
      <c r="V20" s="126">
        <v>19998</v>
      </c>
      <c r="W20" s="66">
        <f>B21-V20</f>
        <v>-19998</v>
      </c>
      <c r="X20" s="66">
        <f>T20-A21</f>
        <v>2320301</v>
      </c>
    </row>
    <row r="21" ht="19.5" customHeight="1" spans="16:16">
      <c r="P21" s="124"/>
    </row>
    <row r="22" ht="19.5" customHeight="1" spans="16:16">
      <c r="P22" s="124"/>
    </row>
    <row r="23" ht="19.5" customHeight="1" spans="16:16">
      <c r="P23" s="124"/>
    </row>
    <row r="24" ht="19.5" customHeight="1" spans="16:16">
      <c r="P24" s="124"/>
    </row>
    <row r="25" ht="19.5" customHeight="1" spans="16:16">
      <c r="P25" s="124"/>
    </row>
    <row r="26" ht="19.5" customHeight="1" spans="16:16">
      <c r="P26" s="124"/>
    </row>
    <row r="27" ht="19.5" customHeight="1" spans="16:16">
      <c r="P27" s="124"/>
    </row>
    <row r="28" ht="19.5" customHeight="1" spans="16:16">
      <c r="P28" s="124"/>
    </row>
    <row r="29" ht="19.5" customHeight="1" spans="16:16">
      <c r="P29" s="124"/>
    </row>
    <row r="30" ht="19.5" customHeight="1" spans="16:16">
      <c r="P30" s="124"/>
    </row>
    <row r="31" ht="19.5" customHeight="1" spans="16:16">
      <c r="P31" s="124"/>
    </row>
    <row r="32" ht="19.5" customHeight="1" spans="16:16">
      <c r="P32" s="124"/>
    </row>
    <row r="33" ht="19.5" customHeight="1" spans="16:16">
      <c r="P33" s="124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W54"/>
  <sheetViews>
    <sheetView topLeftCell="A24" workbookViewId="0">
      <selection activeCell="B39" sqref="B39"/>
    </sheetView>
  </sheetViews>
  <sheetFormatPr defaultColWidth="7" defaultRowHeight="15"/>
  <cols>
    <col min="1" max="1" width="14.375" style="64" customWidth="1"/>
    <col min="2" max="2" width="52.75" style="60" customWidth="1"/>
    <col min="3" max="3" width="13" style="65" customWidth="1"/>
    <col min="4" max="4" width="10.375" style="60" customWidth="1"/>
    <col min="5" max="5" width="9.625" style="66" customWidth="1"/>
    <col min="6" max="6" width="8.125" style="66" customWidth="1"/>
    <col min="7" max="7" width="9.625" style="67" customWidth="1"/>
    <col min="8" max="8" width="17.5" style="67" customWidth="1"/>
    <col min="9" max="9" width="12.5" style="68" customWidth="1"/>
    <col min="10" max="10" width="7" style="69" customWidth="1"/>
    <col min="11" max="12" width="7" style="66" customWidth="1"/>
    <col min="13" max="13" width="13.875" style="66" customWidth="1"/>
    <col min="14" max="14" width="7.875" style="66" customWidth="1"/>
    <col min="15" max="15" width="9.5" style="66" customWidth="1"/>
    <col min="16" max="16" width="6.875" style="66" customWidth="1"/>
    <col min="17" max="17" width="9" style="66" customWidth="1"/>
    <col min="18" max="18" width="5.875" style="66" customWidth="1"/>
    <col min="19" max="19" width="5.25" style="66" customWidth="1"/>
    <col min="20" max="20" width="6.5" style="66" customWidth="1"/>
    <col min="21" max="22" width="7" style="66" customWidth="1"/>
    <col min="23" max="23" width="10.625" style="66" customWidth="1"/>
    <col min="24" max="24" width="21.75" style="66" customWidth="1"/>
    <col min="25" max="25" width="19.25" style="66" customWidth="1"/>
    <col min="26" max="16384" width="7" style="66"/>
  </cols>
  <sheetData>
    <row r="1" ht="20.25" customHeight="1" spans="1:1">
      <c r="A1" s="43" t="s">
        <v>512</v>
      </c>
    </row>
    <row r="2" ht="28.5" customHeight="1" spans="1:9">
      <c r="A2" s="70" t="s">
        <v>513</v>
      </c>
      <c r="B2" s="71"/>
      <c r="C2" s="72"/>
      <c r="G2" s="66"/>
      <c r="H2" s="66"/>
      <c r="I2" s="66"/>
    </row>
    <row r="3" s="60" customFormat="1" ht="30" customHeight="1" spans="1:10">
      <c r="A3" s="64"/>
      <c r="C3" s="73" t="s">
        <v>40</v>
      </c>
      <c r="J3" s="65"/>
    </row>
    <row r="4" s="229" customFormat="1" ht="43.5" customHeight="1" spans="1:15">
      <c r="A4" s="174" t="s">
        <v>514</v>
      </c>
      <c r="B4" s="230" t="s">
        <v>515</v>
      </c>
      <c r="C4" s="231" t="s">
        <v>477</v>
      </c>
      <c r="G4" s="232"/>
      <c r="H4" s="232"/>
      <c r="I4" s="232"/>
      <c r="J4" s="271"/>
      <c r="M4" s="232"/>
      <c r="N4" s="272"/>
      <c r="O4" s="232"/>
    </row>
    <row r="5" s="64" customFormat="1" ht="21.75" customHeight="1" spans="1:23">
      <c r="A5" s="233" t="s">
        <v>516</v>
      </c>
      <c r="B5" s="202" t="s">
        <v>507</v>
      </c>
      <c r="C5" s="234">
        <v>4</v>
      </c>
      <c r="G5" s="203"/>
      <c r="H5" s="203"/>
      <c r="I5" s="203"/>
      <c r="M5" s="203"/>
      <c r="N5" s="203"/>
      <c r="O5" s="203"/>
      <c r="U5" s="206"/>
      <c r="V5" s="206"/>
      <c r="W5" s="206"/>
    </row>
    <row r="6" s="64" customFormat="1" ht="21.75" customHeight="1" spans="1:23">
      <c r="A6" s="235" t="s">
        <v>517</v>
      </c>
      <c r="B6" s="236" t="s">
        <v>518</v>
      </c>
      <c r="C6" s="237">
        <v>4</v>
      </c>
      <c r="G6" s="203"/>
      <c r="H6" s="203"/>
      <c r="I6" s="203"/>
      <c r="M6" s="203"/>
      <c r="N6" s="203"/>
      <c r="O6" s="203"/>
      <c r="U6" s="206"/>
      <c r="V6" s="206"/>
      <c r="W6" s="206"/>
    </row>
    <row r="7" s="64" customFormat="1" ht="21.75" customHeight="1" spans="1:23">
      <c r="A7" s="235" t="s">
        <v>519</v>
      </c>
      <c r="B7" s="236" t="s">
        <v>520</v>
      </c>
      <c r="C7" s="237"/>
      <c r="G7" s="203"/>
      <c r="H7" s="203"/>
      <c r="I7" s="203"/>
      <c r="M7" s="203"/>
      <c r="N7" s="203"/>
      <c r="O7" s="203"/>
      <c r="U7" s="206"/>
      <c r="V7" s="206"/>
      <c r="W7" s="206"/>
    </row>
    <row r="8" s="190" customFormat="1" ht="21.75" customHeight="1" spans="1:23">
      <c r="A8" s="238" t="s">
        <v>521</v>
      </c>
      <c r="B8" s="89" t="s">
        <v>522</v>
      </c>
      <c r="C8" s="239">
        <v>4</v>
      </c>
      <c r="G8" s="87"/>
      <c r="H8" s="87"/>
      <c r="I8" s="87"/>
      <c r="M8" s="87"/>
      <c r="N8" s="87"/>
      <c r="O8" s="87"/>
      <c r="U8" s="117"/>
      <c r="V8" s="117"/>
      <c r="W8" s="117"/>
    </row>
    <row r="9" s="190" customFormat="1" ht="21.75" customHeight="1" spans="1:23">
      <c r="A9" s="240" t="s">
        <v>523</v>
      </c>
      <c r="B9" s="241" t="s">
        <v>524</v>
      </c>
      <c r="C9" s="242"/>
      <c r="G9" s="87"/>
      <c r="H9" s="87"/>
      <c r="I9" s="87"/>
      <c r="M9" s="87"/>
      <c r="N9" s="87"/>
      <c r="O9" s="87"/>
      <c r="U9" s="117"/>
      <c r="V9" s="117"/>
      <c r="W9" s="117"/>
    </row>
    <row r="10" s="190" customFormat="1" ht="21.75" customHeight="1" spans="1:23">
      <c r="A10" s="238" t="s">
        <v>525</v>
      </c>
      <c r="B10" s="241" t="s">
        <v>526</v>
      </c>
      <c r="C10" s="242"/>
      <c r="G10" s="87"/>
      <c r="H10" s="87"/>
      <c r="I10" s="87"/>
      <c r="M10" s="87"/>
      <c r="N10" s="87"/>
      <c r="O10" s="87"/>
      <c r="U10" s="117"/>
      <c r="V10" s="117"/>
      <c r="W10" s="117"/>
    </row>
    <row r="11" s="192" customFormat="1" ht="21.75" customHeight="1" spans="1:23">
      <c r="A11" s="233" t="s">
        <v>527</v>
      </c>
      <c r="B11" s="202" t="s">
        <v>60</v>
      </c>
      <c r="C11" s="243">
        <v>186</v>
      </c>
      <c r="G11" s="92"/>
      <c r="H11" s="92"/>
      <c r="I11" s="92"/>
      <c r="M11" s="92"/>
      <c r="N11" s="92"/>
      <c r="O11" s="92"/>
      <c r="U11" s="119"/>
      <c r="V11" s="119"/>
      <c r="W11" s="119"/>
    </row>
    <row r="12" s="60" customFormat="1" ht="21.75" customHeight="1" spans="1:23">
      <c r="A12" s="235" t="s">
        <v>528</v>
      </c>
      <c r="B12" s="244" t="s">
        <v>529</v>
      </c>
      <c r="C12" s="245">
        <v>186</v>
      </c>
      <c r="D12" s="81"/>
      <c r="E12" s="82"/>
      <c r="G12" s="83"/>
      <c r="H12" s="83"/>
      <c r="I12" s="108"/>
      <c r="J12" s="65"/>
      <c r="K12" s="81"/>
      <c r="L12" s="81"/>
      <c r="M12" s="83"/>
      <c r="N12" s="83"/>
      <c r="O12" s="108"/>
      <c r="P12" s="65"/>
      <c r="Q12" s="81"/>
      <c r="U12" s="115"/>
      <c r="V12" s="115"/>
      <c r="W12" s="116"/>
    </row>
    <row r="13" s="60" customFormat="1" ht="21.75" customHeight="1" spans="1:23">
      <c r="A13" s="246" t="s">
        <v>530</v>
      </c>
      <c r="B13" s="89" t="s">
        <v>531</v>
      </c>
      <c r="C13" s="245">
        <v>186</v>
      </c>
      <c r="D13" s="81"/>
      <c r="E13" s="81"/>
      <c r="G13" s="83"/>
      <c r="H13" s="83"/>
      <c r="I13" s="108"/>
      <c r="J13" s="65"/>
      <c r="K13" s="81"/>
      <c r="L13" s="81"/>
      <c r="M13" s="83"/>
      <c r="N13" s="83"/>
      <c r="O13" s="108"/>
      <c r="P13" s="65"/>
      <c r="Q13" s="81"/>
      <c r="U13" s="115"/>
      <c r="V13" s="115"/>
      <c r="W13" s="116"/>
    </row>
    <row r="14" s="60" customFormat="1" ht="21.75" customHeight="1" spans="1:23">
      <c r="A14" s="246" t="s">
        <v>532</v>
      </c>
      <c r="B14" s="241" t="s">
        <v>533</v>
      </c>
      <c r="C14" s="245"/>
      <c r="D14" s="81"/>
      <c r="E14" s="81"/>
      <c r="G14" s="83"/>
      <c r="H14" s="83"/>
      <c r="I14" s="108"/>
      <c r="J14" s="65"/>
      <c r="K14" s="81"/>
      <c r="L14" s="81"/>
      <c r="M14" s="83"/>
      <c r="N14" s="83"/>
      <c r="O14" s="108"/>
      <c r="P14" s="65"/>
      <c r="Q14" s="81"/>
      <c r="U14" s="115"/>
      <c r="V14" s="115"/>
      <c r="W14" s="116"/>
    </row>
    <row r="15" s="60" customFormat="1" ht="21.75" customHeight="1" spans="1:23">
      <c r="A15" s="233" t="s">
        <v>534</v>
      </c>
      <c r="B15" s="78" t="s">
        <v>535</v>
      </c>
      <c r="C15" s="247">
        <f>C16+C24</f>
        <v>80004</v>
      </c>
      <c r="D15" s="81"/>
      <c r="E15" s="81"/>
      <c r="G15" s="83"/>
      <c r="H15" s="83"/>
      <c r="I15" s="108"/>
      <c r="J15" s="65"/>
      <c r="K15" s="81"/>
      <c r="L15" s="81"/>
      <c r="M15" s="83"/>
      <c r="N15" s="83"/>
      <c r="O15" s="108"/>
      <c r="P15" s="65"/>
      <c r="Q15" s="81"/>
      <c r="U15" s="115"/>
      <c r="V15" s="115"/>
      <c r="W15" s="116"/>
    </row>
    <row r="16" s="60" customFormat="1" ht="29.25" customHeight="1" spans="1:23">
      <c r="A16" s="235" t="s">
        <v>536</v>
      </c>
      <c r="B16" s="248" t="s">
        <v>537</v>
      </c>
      <c r="C16" s="249">
        <v>78883</v>
      </c>
      <c r="D16" s="97"/>
      <c r="E16" s="97"/>
      <c r="G16" s="83"/>
      <c r="H16" s="83"/>
      <c r="I16" s="108"/>
      <c r="J16" s="65"/>
      <c r="K16" s="81"/>
      <c r="L16" s="81"/>
      <c r="M16" s="83"/>
      <c r="N16" s="83"/>
      <c r="O16" s="108"/>
      <c r="P16" s="65"/>
      <c r="Q16" s="81"/>
      <c r="U16" s="115"/>
      <c r="V16" s="115"/>
      <c r="W16" s="116"/>
    </row>
    <row r="17" ht="19.5" customHeight="1" spans="1:23">
      <c r="A17" s="246" t="s">
        <v>538</v>
      </c>
      <c r="B17" s="89" t="s">
        <v>539</v>
      </c>
      <c r="C17" s="250">
        <v>78883</v>
      </c>
      <c r="Q17" s="124"/>
      <c r="U17" s="125"/>
      <c r="V17" s="125"/>
      <c r="W17" s="126"/>
    </row>
    <row r="18" ht="19.5" hidden="1" customHeight="1" spans="1:23">
      <c r="A18" s="235" t="s">
        <v>540</v>
      </c>
      <c r="B18" s="251" t="s">
        <v>541</v>
      </c>
      <c r="C18" s="250"/>
      <c r="Q18" s="124"/>
      <c r="U18" s="125"/>
      <c r="V18" s="125"/>
      <c r="W18" s="126"/>
    </row>
    <row r="19" ht="19.5" hidden="1" customHeight="1" spans="1:23">
      <c r="A19" s="252">
        <v>2120901</v>
      </c>
      <c r="B19" s="253" t="s">
        <v>542</v>
      </c>
      <c r="C19" s="250"/>
      <c r="Q19" s="124"/>
      <c r="U19" s="125"/>
      <c r="V19" s="125"/>
      <c r="W19" s="126"/>
    </row>
    <row r="20" ht="19.5" hidden="1" customHeight="1" spans="1:17">
      <c r="A20" s="252" t="s">
        <v>543</v>
      </c>
      <c r="B20" s="253" t="s">
        <v>544</v>
      </c>
      <c r="C20" s="250"/>
      <c r="Q20" s="124"/>
    </row>
    <row r="21" ht="19.5" hidden="1" customHeight="1" spans="1:17">
      <c r="A21" s="252">
        <v>2120903</v>
      </c>
      <c r="B21" s="253" t="s">
        <v>545</v>
      </c>
      <c r="C21" s="250"/>
      <c r="Q21" s="124"/>
    </row>
    <row r="22" ht="19.5" hidden="1" customHeight="1" spans="1:17">
      <c r="A22" s="252" t="s">
        <v>546</v>
      </c>
      <c r="B22" s="253" t="s">
        <v>547</v>
      </c>
      <c r="C22" s="250"/>
      <c r="Q22" s="124"/>
    </row>
    <row r="23" ht="19.5" hidden="1" customHeight="1" spans="1:17">
      <c r="A23" s="252">
        <v>2120999</v>
      </c>
      <c r="B23" s="253" t="s">
        <v>548</v>
      </c>
      <c r="C23" s="250"/>
      <c r="Q23" s="124"/>
    </row>
    <row r="24" ht="19.5" customHeight="1" spans="1:17">
      <c r="A24" s="254" t="s">
        <v>549</v>
      </c>
      <c r="B24" s="251" t="s">
        <v>550</v>
      </c>
      <c r="C24" s="250">
        <v>1121</v>
      </c>
      <c r="Q24" s="124"/>
    </row>
    <row r="25" ht="18" customHeight="1" spans="1:3">
      <c r="A25" s="255" t="s">
        <v>551</v>
      </c>
      <c r="B25" s="256" t="s">
        <v>81</v>
      </c>
      <c r="C25" s="257">
        <f>C26+C30</f>
        <v>48242</v>
      </c>
    </row>
    <row r="26" ht="18" customHeight="1" spans="1:3">
      <c r="A26" s="255"/>
      <c r="B26" s="258" t="s">
        <v>552</v>
      </c>
      <c r="C26" s="257">
        <v>47900</v>
      </c>
    </row>
    <row r="27" ht="18" customHeight="1" spans="1:3">
      <c r="A27" s="255"/>
      <c r="B27" s="258" t="s">
        <v>553</v>
      </c>
      <c r="C27" s="257"/>
    </row>
    <row r="28" ht="18" customHeight="1" spans="1:3">
      <c r="A28" s="255"/>
      <c r="B28" s="258" t="s">
        <v>554</v>
      </c>
      <c r="C28" s="257">
        <v>47900</v>
      </c>
    </row>
    <row r="29" ht="18" customHeight="1" spans="1:3">
      <c r="A29" s="255"/>
      <c r="B29" s="258" t="s">
        <v>555</v>
      </c>
      <c r="C29" s="257"/>
    </row>
    <row r="30" ht="18" customHeight="1" spans="1:3">
      <c r="A30" s="254" t="s">
        <v>556</v>
      </c>
      <c r="B30" s="253" t="s">
        <v>557</v>
      </c>
      <c r="C30" s="250">
        <f>SUM(C31:C40)</f>
        <v>342</v>
      </c>
    </row>
    <row r="31" ht="18" customHeight="1" spans="1:3">
      <c r="A31" s="252" t="s">
        <v>558</v>
      </c>
      <c r="B31" s="259" t="s">
        <v>559</v>
      </c>
      <c r="C31" s="250">
        <v>226</v>
      </c>
    </row>
    <row r="32" ht="18" customHeight="1" spans="1:3">
      <c r="A32" s="252" t="s">
        <v>560</v>
      </c>
      <c r="B32" s="253" t="s">
        <v>561</v>
      </c>
      <c r="C32" s="250">
        <v>60</v>
      </c>
    </row>
    <row r="33" ht="18" customHeight="1" spans="1:3">
      <c r="A33" s="252" t="s">
        <v>562</v>
      </c>
      <c r="B33" s="253" t="s">
        <v>563</v>
      </c>
      <c r="C33" s="250"/>
    </row>
    <row r="34" ht="18" customHeight="1" spans="1:3">
      <c r="A34" s="252" t="s">
        <v>564</v>
      </c>
      <c r="B34" s="253" t="s">
        <v>565</v>
      </c>
      <c r="C34" s="250"/>
    </row>
    <row r="35" spans="1:3">
      <c r="A35" s="252" t="s">
        <v>566</v>
      </c>
      <c r="B35" s="253" t="s">
        <v>567</v>
      </c>
      <c r="C35" s="250">
        <v>29</v>
      </c>
    </row>
    <row r="36" spans="1:3">
      <c r="A36" s="252" t="s">
        <v>568</v>
      </c>
      <c r="B36" s="253" t="s">
        <v>569</v>
      </c>
      <c r="C36" s="250">
        <v>15</v>
      </c>
    </row>
    <row r="37" ht="21" customHeight="1" spans="1:3">
      <c r="A37" s="252" t="s">
        <v>570</v>
      </c>
      <c r="B37" s="253" t="s">
        <v>571</v>
      </c>
      <c r="C37" s="250"/>
    </row>
    <row r="38" ht="21" customHeight="1" spans="1:3">
      <c r="A38" s="252" t="s">
        <v>572</v>
      </c>
      <c r="B38" s="253" t="s">
        <v>573</v>
      </c>
      <c r="C38" s="250"/>
    </row>
    <row r="39" ht="21" customHeight="1" spans="1:3">
      <c r="A39" s="252" t="s">
        <v>574</v>
      </c>
      <c r="B39" s="253" t="s">
        <v>575</v>
      </c>
      <c r="C39" s="250">
        <v>12</v>
      </c>
    </row>
    <row r="40" ht="21" customHeight="1" spans="1:3">
      <c r="A40" s="252" t="s">
        <v>576</v>
      </c>
      <c r="B40" s="253" t="s">
        <v>577</v>
      </c>
      <c r="C40" s="250"/>
    </row>
    <row r="41" ht="21" customHeight="1" spans="1:3">
      <c r="A41" s="255" t="s">
        <v>64</v>
      </c>
      <c r="B41" s="256" t="s">
        <v>83</v>
      </c>
      <c r="C41" s="260">
        <v>7980</v>
      </c>
    </row>
    <row r="42" ht="21" customHeight="1" spans="1:3">
      <c r="A42" s="254" t="s">
        <v>578</v>
      </c>
      <c r="B42" s="253" t="s">
        <v>579</v>
      </c>
      <c r="C42" s="261">
        <v>7980</v>
      </c>
    </row>
    <row r="43" ht="21" customHeight="1" spans="1:3">
      <c r="A43" s="262" t="s">
        <v>580</v>
      </c>
      <c r="B43" s="241" t="s">
        <v>581</v>
      </c>
      <c r="C43" s="261">
        <v>1220</v>
      </c>
    </row>
    <row r="44" ht="21" customHeight="1" spans="1:3">
      <c r="A44" s="262" t="s">
        <v>582</v>
      </c>
      <c r="B44" s="241" t="s">
        <v>583</v>
      </c>
      <c r="C44" s="261">
        <v>3200</v>
      </c>
    </row>
    <row r="45" ht="21" customHeight="1" spans="1:3">
      <c r="A45" s="262" t="s">
        <v>584</v>
      </c>
      <c r="B45" s="241" t="s">
        <v>585</v>
      </c>
      <c r="C45" s="261">
        <v>560</v>
      </c>
    </row>
    <row r="46" ht="21" customHeight="1" spans="1:3">
      <c r="A46" s="262" t="s">
        <v>586</v>
      </c>
      <c r="B46" s="241" t="s">
        <v>587</v>
      </c>
      <c r="C46" s="261">
        <v>3000</v>
      </c>
    </row>
    <row r="47" ht="21" customHeight="1" spans="1:3">
      <c r="A47" s="255" t="s">
        <v>588</v>
      </c>
      <c r="B47" s="256" t="s">
        <v>84</v>
      </c>
      <c r="C47" s="263">
        <v>6</v>
      </c>
    </row>
    <row r="48" ht="20.25" customHeight="1" spans="1:3">
      <c r="A48" s="264" t="s">
        <v>589</v>
      </c>
      <c r="B48" s="241" t="s">
        <v>590</v>
      </c>
      <c r="C48" s="265">
        <f>SUM(C49:C53)</f>
        <v>6</v>
      </c>
    </row>
    <row r="49" ht="20.25" customHeight="1" spans="1:3">
      <c r="A49" s="262" t="s">
        <v>591</v>
      </c>
      <c r="B49" s="241" t="s">
        <v>592</v>
      </c>
      <c r="C49" s="265">
        <v>2</v>
      </c>
    </row>
    <row r="50" ht="20.25" customHeight="1" spans="1:3">
      <c r="A50" s="262" t="s">
        <v>593</v>
      </c>
      <c r="B50" s="266" t="s">
        <v>594</v>
      </c>
      <c r="C50" s="265">
        <v>1</v>
      </c>
    </row>
    <row r="51" ht="20.25" customHeight="1" spans="1:3">
      <c r="A51" s="262" t="s">
        <v>595</v>
      </c>
      <c r="B51" s="241" t="s">
        <v>596</v>
      </c>
      <c r="C51" s="265">
        <v>1</v>
      </c>
    </row>
    <row r="52" ht="20.25" customHeight="1" spans="1:3">
      <c r="A52" s="262" t="s">
        <v>597</v>
      </c>
      <c r="B52" s="241" t="s">
        <v>598</v>
      </c>
      <c r="C52" s="265">
        <v>2</v>
      </c>
    </row>
    <row r="53" ht="20.25" customHeight="1" spans="1:3">
      <c r="A53" s="267"/>
      <c r="B53" s="241"/>
      <c r="C53" s="265"/>
    </row>
    <row r="54" ht="20.25" customHeight="1" spans="1:3">
      <c r="A54" s="268" t="s">
        <v>37</v>
      </c>
      <c r="B54" s="269"/>
      <c r="C54" s="270">
        <f>C47+C41+C25+C15+C11+C5</f>
        <v>136422</v>
      </c>
    </row>
  </sheetData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附表1-24</vt:lpstr>
      <vt:lpstr>附表1-25</vt:lpstr>
      <vt:lpstr>附表1-26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2023-07-21T02:11:00Z</cp:lastPrinted>
  <dcterms:modified xsi:type="dcterms:W3CDTF">2025-01-03T02:28:08Z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07940C3436154CFF87C4BA1A5095F9DA</vt:lpwstr>
  </property>
</Properties>
</file>